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igor.nascimento\Documents\06 - Pavimentação Mangabeiras &amp; Dep. Nezinho\Planilhas\"/>
    </mc:Choice>
  </mc:AlternateContent>
  <bookViews>
    <workbookView xWindow="0" yWindow="0" windowWidth="16380" windowHeight="8190" tabRatio="952" activeTab="6"/>
  </bookViews>
  <sheets>
    <sheet name="Resumo do Orçamento" sheetId="5" r:id="rId1"/>
    <sheet name="Orçamento Sintético" sheetId="2" r:id="rId2"/>
    <sheet name="M de Calculo " sheetId="3" r:id="rId3"/>
    <sheet name="Orçamento Analítico" sheetId="13" r:id="rId4"/>
    <sheet name="Curva ABC de Serviços" sheetId="14" r:id="rId5"/>
    <sheet name="Cronograma Físico-Financeiro" sheetId="9" r:id="rId6"/>
    <sheet name="BDI Serviços" sheetId="4" r:id="rId7"/>
  </sheets>
  <externalReferences>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 r:id="rId18"/>
  </externalReferences>
  <definedNames>
    <definedName name="\">#REF!</definedName>
    <definedName name="\0">#N/A</definedName>
    <definedName name="\A">#REF!</definedName>
    <definedName name="\B">#REF!</definedName>
    <definedName name="\C">#REF!</definedName>
    <definedName name="\e">#N/A</definedName>
    <definedName name="\I">#REF!</definedName>
    <definedName name="\J">#REF!</definedName>
    <definedName name="\O">#REF!</definedName>
    <definedName name="\P">#REF!</definedName>
    <definedName name="\S">[1]compos1!#REF!</definedName>
    <definedName name="_">#REF!</definedName>
    <definedName name="__________________________pi2">#REF!</definedName>
    <definedName name="_________________________pi2">#REF!</definedName>
    <definedName name="________________________PI1">#REF!</definedName>
    <definedName name="________________________ta105">#REF!</definedName>
    <definedName name="________________________ta157">#REF!</definedName>
    <definedName name="_______________________PI1">#REF!</definedName>
    <definedName name="_______________________pi2">#REF!</definedName>
    <definedName name="_______________________ta105">#REF!</definedName>
    <definedName name="_______________________ta157">#REF!</definedName>
    <definedName name="______________________PI1">#REF!</definedName>
    <definedName name="______________________pi2">#REF!</definedName>
    <definedName name="______________________ta105">#REF!</definedName>
    <definedName name="______________________ta157">#REF!</definedName>
    <definedName name="_____________________PI1">#REF!</definedName>
    <definedName name="_____________________pi2">#REF!</definedName>
    <definedName name="_____________________ta105">#REF!</definedName>
    <definedName name="_____________________ta157">#REF!</definedName>
    <definedName name="____________________PI1">#REF!</definedName>
    <definedName name="____________________pi2">#REF!</definedName>
    <definedName name="____________________ta105">#REF!</definedName>
    <definedName name="____________________ta157">#REF!</definedName>
    <definedName name="___________________PI1">#REF!</definedName>
    <definedName name="___________________pi2">#REF!</definedName>
    <definedName name="___________________ta105">#REF!</definedName>
    <definedName name="___________________ta157">#REF!</definedName>
    <definedName name="__________________PI1">#REF!</definedName>
    <definedName name="__________________pi2">#REF!</definedName>
    <definedName name="__________________ta105">#REF!</definedName>
    <definedName name="__________________ta157">#REF!</definedName>
    <definedName name="_________________PI1">#REF!</definedName>
    <definedName name="_________________pi2">#REF!</definedName>
    <definedName name="_________________ta105">#REF!</definedName>
    <definedName name="_________________ta157">#REF!</definedName>
    <definedName name="________________PI1">#REF!</definedName>
    <definedName name="________________pi2">#REF!</definedName>
    <definedName name="________________ta105">#REF!</definedName>
    <definedName name="________________ta157">#REF!</definedName>
    <definedName name="_______________PI1">#REF!</definedName>
    <definedName name="_______________pi2">#REF!</definedName>
    <definedName name="_______________ta105">#REF!</definedName>
    <definedName name="_______________ta157">#REF!</definedName>
    <definedName name="______________PI1">#REF!</definedName>
    <definedName name="______________pi2">#REF!</definedName>
    <definedName name="______________ta105">#REF!</definedName>
    <definedName name="______________ta157">#REF!</definedName>
    <definedName name="_____________PI1">#REF!</definedName>
    <definedName name="_____________pi2">#REF!</definedName>
    <definedName name="_____________PL1">#REF!</definedName>
    <definedName name="_____________ta105">#REF!</definedName>
    <definedName name="_____________ta157">#REF!</definedName>
    <definedName name="____________Ext2">'[2]p a t o 99 b'!#REF!</definedName>
    <definedName name="____________OUT98">{#N/A,#N/A,TRUE,"Serviços"}</definedName>
    <definedName name="____________OUT98_1">{#N/A,#N/A,TRUE,"Serviços"}</definedName>
    <definedName name="____________PI1">#REF!</definedName>
    <definedName name="____________ta105">#REF!</definedName>
    <definedName name="____________ta157">#REF!</definedName>
    <definedName name="___________copiado">{#N/A,#N/A,TRUE,"Serviços"}</definedName>
    <definedName name="___________PI1">#REF!</definedName>
    <definedName name="___________pi2">#REF!</definedName>
    <definedName name="___________PL1">#REF!</definedName>
    <definedName name="___________ta105">#REF!</definedName>
    <definedName name="___________ta157">#REF!</definedName>
    <definedName name="__________Ext2">'[2]p a t o 99 b'!#REF!</definedName>
    <definedName name="__________OUT98">{#N/A,#N/A,TRUE,"Serviços"}</definedName>
    <definedName name="__________OUT98_1">{#N/A,#N/A,TRUE,"Serviços"}</definedName>
    <definedName name="__________PI1">#REF!</definedName>
    <definedName name="__________pi2">#REF!</definedName>
    <definedName name="__________ta105">#REF!</definedName>
    <definedName name="__________ta157">#REF!</definedName>
    <definedName name="_________apf1">#REF!</definedName>
    <definedName name="_________cpf1">#REF!</definedName>
    <definedName name="_________PI1">#REF!</definedName>
    <definedName name="_________pi2">#REF!</definedName>
    <definedName name="_________PL1">#REF!</definedName>
    <definedName name="_________ta105">#REF!</definedName>
    <definedName name="_________ta157">#REF!</definedName>
    <definedName name="________apf1">#REF!</definedName>
    <definedName name="________cpf1">#REF!</definedName>
    <definedName name="________Ext2">'[2]p a t o 99 b'!#REF!</definedName>
    <definedName name="________OUT98">{#N/A,#N/A,TRUE,"Serviços"}</definedName>
    <definedName name="________OUT98_1">{#N/A,#N/A,TRUE,"Serviços"}</definedName>
    <definedName name="________PI1">#REF!</definedName>
    <definedName name="________pi2">#REF!</definedName>
    <definedName name="________r">#REF!</definedName>
    <definedName name="________ta105">#REF!</definedName>
    <definedName name="________ta157">#REF!</definedName>
    <definedName name="_______apf1">#REF!</definedName>
    <definedName name="_______cpf1">#REF!</definedName>
    <definedName name="_______PI1">#REF!</definedName>
    <definedName name="_______pi2">#REF!</definedName>
    <definedName name="_______PL1">#REF!</definedName>
    <definedName name="_______r">#REF!</definedName>
    <definedName name="_______Rbv1">'[3]Página 16'!$C$3:$C$7</definedName>
    <definedName name="_______ta105">#REF!</definedName>
    <definedName name="_______ta157">#REF!</definedName>
    <definedName name="______apf1">#REF!</definedName>
    <definedName name="______cpf1">#REF!</definedName>
    <definedName name="______Ext2">'[2]p a t o 99 b'!#REF!</definedName>
    <definedName name="______OUT98">{#N/A,#N/A,TRUE,"Serviços"}</definedName>
    <definedName name="______OUT98_1">{#N/A,#N/A,TRUE,"Serviços"}</definedName>
    <definedName name="______PI1">#REF!</definedName>
    <definedName name="______pi2">#REF!</definedName>
    <definedName name="______PL1">#REF!</definedName>
    <definedName name="______r">#REF!</definedName>
    <definedName name="______Rbv1">'[3]Página 16'!$C$3:$C$7</definedName>
    <definedName name="______ta105">#REF!</definedName>
    <definedName name="______ta157">#REF!</definedName>
    <definedName name="_____ACR10">#REF!</definedName>
    <definedName name="_____ACR15">#REF!</definedName>
    <definedName name="_____acr20">#REF!</definedName>
    <definedName name="_____acr5">#REF!</definedName>
    <definedName name="_____apf1">#REF!</definedName>
    <definedName name="_____ARQ1">#REF!</definedName>
    <definedName name="_____cpf1">#REF!</definedName>
    <definedName name="_____Ext2">'[2]p a t o 99 b'!#REF!</definedName>
    <definedName name="_____PI1">#REF!</definedName>
    <definedName name="_____pi2">#REF!</definedName>
    <definedName name="_____PL1">#REF!</definedName>
    <definedName name="_____QT100">#REF!</definedName>
    <definedName name="_____QT2">#REF!</definedName>
    <definedName name="_____QT3">#REF!</definedName>
    <definedName name="_____QT4">#REF!</definedName>
    <definedName name="_____QT50">#REF!</definedName>
    <definedName name="_____QT75">#REF!</definedName>
    <definedName name="_____r">#REF!</definedName>
    <definedName name="_____Rbv1">'[3]Página 16'!$C$3:$C$7</definedName>
    <definedName name="_____ta105">#REF!</definedName>
    <definedName name="_____ta157">#REF!</definedName>
    <definedName name="____apf1">#REF!</definedName>
    <definedName name="____cpf1">#REF!</definedName>
    <definedName name="____OUT98">{#N/A,#N/A,TRUE,"Serviços"}</definedName>
    <definedName name="____OUT98_1">{#N/A,#N/A,TRUE,"Serviços"}</definedName>
    <definedName name="____PI1">#REF!</definedName>
    <definedName name="____pi2">#REF!</definedName>
    <definedName name="____PL1">#REF!</definedName>
    <definedName name="____r">#REF!</definedName>
    <definedName name="____Rbv1">'[3]Página 16'!$C$3:$C$7</definedName>
    <definedName name="____ta105">#REF!</definedName>
    <definedName name="____ta157">#REF!</definedName>
    <definedName name="___ACR10">#REF!</definedName>
    <definedName name="___ACR15">#REF!</definedName>
    <definedName name="___acr20">#REF!</definedName>
    <definedName name="___acr5">#REF!</definedName>
    <definedName name="___apf1">#REF!</definedName>
    <definedName name="___ARQ1">#REF!</definedName>
    <definedName name="___cpf1">#REF!</definedName>
    <definedName name="___EDA02">#REF!</definedName>
    <definedName name="___Ext2">'[2]p a t o 99 b'!#REF!</definedName>
    <definedName name="___OUT98">{#N/A,#N/A,TRUE,"Serviços"}</definedName>
    <definedName name="___OUT98_1">{#N/A,#N/A,TRUE,"Serviços"}</definedName>
    <definedName name="___PI1">#REF!</definedName>
    <definedName name="___pi2">#REF!</definedName>
    <definedName name="___PL1">#REF!</definedName>
    <definedName name="___QT100">#REF!</definedName>
    <definedName name="___QT2">#REF!</definedName>
    <definedName name="___QT3">#REF!</definedName>
    <definedName name="___QT4">#REF!</definedName>
    <definedName name="___QT50">#REF!</definedName>
    <definedName name="___QT75">#REF!</definedName>
    <definedName name="___r">#REF!</definedName>
    <definedName name="___Rbv1">'[3]Página 16'!$C$3:$C$7</definedName>
    <definedName name="___ta105">#REF!</definedName>
    <definedName name="___ta157">#REF!</definedName>
    <definedName name="__123Graph_B">'[4]di-stp - pms'!#REF!</definedName>
    <definedName name="__123Graph_D">'[4]di-stp - pms'!#REF!</definedName>
    <definedName name="__123Graph_F">'[4]di-stp - pms'!#REF!</definedName>
    <definedName name="__123Graph_X">'[4]di-stp - pms'!#REF!</definedName>
    <definedName name="__a100000">#REF!</definedName>
    <definedName name="__a70000">#REF!</definedName>
    <definedName name="__apf1">#REF!</definedName>
    <definedName name="__apf3">#REF!</definedName>
    <definedName name="__cpf1">#REF!</definedName>
    <definedName name="__EDA02">#REF!</definedName>
    <definedName name="__Ext2">'[2]p a t o 99 b'!#REF!</definedName>
    <definedName name="__OUT98">{#N/A,#N/A,TRUE,"Serviços"}</definedName>
    <definedName name="__OUT98_1">{#N/A,#N/A,TRUE,"Serviços"}</definedName>
    <definedName name="__PI1">#REF!</definedName>
    <definedName name="__pi2">#REF!</definedName>
    <definedName name="__PL1">#REF!</definedName>
    <definedName name="__r">#REF!</definedName>
    <definedName name="__Rbv1">'[3]Página 16'!$C$3:$C$7</definedName>
    <definedName name="__Ser200612">#REF!</definedName>
    <definedName name="__SL6">#N/A</definedName>
    <definedName name="__ta105">#REF!</definedName>
    <definedName name="__ta157">#REF!</definedName>
    <definedName name="__xlnm.Database">#N/A</definedName>
    <definedName name="__xlnm.Database_4">#N/A</definedName>
    <definedName name="__xlnm.Print_Area_3">#REF!</definedName>
    <definedName name="__xlnm.Print_Titles_1">#REF!</definedName>
    <definedName name="__xlnm.Print_Titles_3">#REF!</definedName>
    <definedName name="__xlnm.Print_Titles_4">#REF!</definedName>
    <definedName name="_01_09_96">#REF!</definedName>
    <definedName name="_a_">#REF!</definedName>
    <definedName name="_a100000">#REF!</definedName>
    <definedName name="_a70000">#REF!</definedName>
    <definedName name="_ACR10">#REF!</definedName>
    <definedName name="_ACR15">#REF!</definedName>
    <definedName name="_acr20">#REF!</definedName>
    <definedName name="_acr5">#REF!</definedName>
    <definedName name="_an_">#REF!</definedName>
    <definedName name="_apf1">#REF!</definedName>
    <definedName name="_ARQ1">#REF!</definedName>
    <definedName name="_c">[5]q8!#REF!</definedName>
    <definedName name="_cpf1">#REF!</definedName>
    <definedName name="_EDA02">#REF!</definedName>
    <definedName name="_expansao">#REF!</definedName>
    <definedName name="_expansao___0">#REF!</definedName>
    <definedName name="_expansao___2">#REF!</definedName>
    <definedName name="_Ext2">'[2]p a t o 99 b'!#REF!</definedName>
    <definedName name="_Fill" localSheetId="5">#REF!</definedName>
    <definedName name="_Fill">#REF!</definedName>
    <definedName name="_xlnm._FilterDatabase" localSheetId="1" hidden="1">'Orçamento Sintético'!$C$1:$C$82</definedName>
    <definedName name="_FOG50">#REF!</definedName>
    <definedName name="_Key1">#REF!</definedName>
    <definedName name="_Key2">#REF!</definedName>
    <definedName name="_MatMult_A">#REF!</definedName>
    <definedName name="_MatMult_AxB">#REF!</definedName>
    <definedName name="_MatMult_B">#REF!</definedName>
    <definedName name="_Order1">255</definedName>
    <definedName name="_Order2">255</definedName>
    <definedName name="_OUT98">{#N/A,#N/A,TRUE,"Serviços"}</definedName>
    <definedName name="_OUT98_1">{#N/A,#N/A,TRUE,"Serviços"}</definedName>
    <definedName name="_Parse_In">#REF!</definedName>
    <definedName name="_Parse_Out">#REF!</definedName>
    <definedName name="_PI1">#REF!</definedName>
    <definedName name="_pi2">#REF!</definedName>
    <definedName name="_PL1">#REF!</definedName>
    <definedName name="_PVC100">#REF!</definedName>
    <definedName name="_PVC150">#REF!</definedName>
    <definedName name="_PVC50">#REF!</definedName>
    <definedName name="_PVC75">#REF!</definedName>
    <definedName name="_QT100">#REF!</definedName>
    <definedName name="_QT2">#REF!</definedName>
    <definedName name="_QT3">#REF!</definedName>
    <definedName name="_QT4">#REF!</definedName>
    <definedName name="_QT50">#REF!</definedName>
    <definedName name="_QT75">#REF!</definedName>
    <definedName name="_r">#REF!</definedName>
    <definedName name="_Rbv1">'[3]Página 16'!$C$3:$C$7</definedName>
    <definedName name="_Ser200612">#REF!</definedName>
    <definedName name="_Ser200711">#REF!</definedName>
    <definedName name="_SL6">#N/A</definedName>
    <definedName name="_Sort">#REF!</definedName>
    <definedName name="_T">#REF!</definedName>
    <definedName name="_ta105">#REF!</definedName>
    <definedName name="_ta157">#REF!</definedName>
    <definedName name="_VBF1">#REF!</definedName>
    <definedName name="_VE1">#REF!</definedName>
    <definedName name="_VO1">#REF!</definedName>
    <definedName name="_VR1">#REF!</definedName>
    <definedName name="a">#REF!</definedName>
    <definedName name="A__1">#REF!</definedName>
    <definedName name="A__1_1">#REF!</definedName>
    <definedName name="A__2">#REF!</definedName>
    <definedName name="A__2_1">#REF!</definedName>
    <definedName name="A__3">#REF!</definedName>
    <definedName name="A__3_1">#REF!</definedName>
    <definedName name="A__4">#REF!</definedName>
    <definedName name="A__4_1">#REF!</definedName>
    <definedName name="A__5">#REF!</definedName>
    <definedName name="A__5_1">#REF!</definedName>
    <definedName name="A__6">#REF!</definedName>
    <definedName name="A__6_1">#REF!</definedName>
    <definedName name="A_1">#REF!</definedName>
    <definedName name="A_1_1">#REF!</definedName>
    <definedName name="A_2">#REF!</definedName>
    <definedName name="A_2_1">#REF!</definedName>
    <definedName name="A_3">#REF!</definedName>
    <definedName name="A_3_1">#REF!</definedName>
    <definedName name="a1_10">#REF!</definedName>
    <definedName name="a1_100">#REF!</definedName>
    <definedName name="a1_15">#REF!</definedName>
    <definedName name="a1_25">#REF!</definedName>
    <definedName name="a1_5">#REF!</definedName>
    <definedName name="a1_50">#REF!</definedName>
    <definedName name="a1_a15">#REF!</definedName>
    <definedName name="a1_a5">#REF!</definedName>
    <definedName name="a2_10">#REF!</definedName>
    <definedName name="a2_100">#REF!</definedName>
    <definedName name="a2_25">#REF!</definedName>
    <definedName name="a2_5">#REF!</definedName>
    <definedName name="a2_50">#REF!</definedName>
    <definedName name="a2_a15">#REF!</definedName>
    <definedName name="A500000000000000000000">#REF!</definedName>
    <definedName name="AA">#N/A</definedName>
    <definedName name="AAA">#REF!</definedName>
    <definedName name="aaaa">#REF!</definedName>
    <definedName name="AAAAA">#REF!</definedName>
    <definedName name="aaaaaaaaaaa">#REF!</definedName>
    <definedName name="aapoio3por2por02">#REF!</definedName>
    <definedName name="aapoio3por8por03">#REF!</definedName>
    <definedName name="ab">#REF!</definedName>
    <definedName name="abebqt">#REF!</definedName>
    <definedName name="ABRE_COLUNAS">#N/A</definedName>
    <definedName name="ACADUC">#REF!</definedName>
    <definedName name="ACBEB">#REF!</definedName>
    <definedName name="ACBOMB">#REF!</definedName>
    <definedName name="ACCHAF">#REF!</definedName>
    <definedName name="ACDER">#REF!</definedName>
    <definedName name="ACDIV">#REF!</definedName>
    <definedName name="ACEQP">#REF!</definedName>
    <definedName name="ACERTA_TITULOS">#N/A</definedName>
    <definedName name="ACHAFQT">#REF!</definedName>
    <definedName name="ACMUR">#REF!</definedName>
    <definedName name="AçoCA.50">[6]Composições!$E$214</definedName>
    <definedName name="ACONT2">#REF!</definedName>
    <definedName name="ACPIPA">#REF!</definedName>
    <definedName name="ACRE">#REF!</definedName>
    <definedName name="ACTRANSP">#REF!</definedName>
    <definedName name="ademir">{#N/A,#N/A,FALSE,"Cronograma";#N/A,#N/A,FALSE,"Cronogr. 2"}</definedName>
    <definedName name="ADS">#REF!</definedName>
    <definedName name="ADUCQT">#REF!</definedName>
    <definedName name="af">#REF!</definedName>
    <definedName name="AGORA">#REF!</definedName>
    <definedName name="AH">#REF!</definedName>
    <definedName name="AITEM">#REF!</definedName>
    <definedName name="ALBERTO">#REF!</definedName>
    <definedName name="ALTA">'[7]pro-08'!#REF!</definedName>
    <definedName name="ALTADUC">#REF!</definedName>
    <definedName name="ALTBOMB">#REF!</definedName>
    <definedName name="ALTCAP">#REF!</definedName>
    <definedName name="ALTDER">#REF!</definedName>
    <definedName name="ALTEQUIP">#REF!</definedName>
    <definedName name="ALTIEQP">#REF!</definedName>
    <definedName name="ALTMUR">#REF!</definedName>
    <definedName name="ALTRES10">#REF!</definedName>
    <definedName name="ALTRES15">#REF!</definedName>
    <definedName name="ALTRES20">#REF!</definedName>
    <definedName name="ALTTRANS">#REF!</definedName>
    <definedName name="alvenaria">#REF!</definedName>
    <definedName name="amarela">#REF!</definedName>
    <definedName name="AMPLI">#REF!</definedName>
    <definedName name="AMPLIA">#REF!</definedName>
    <definedName name="ampliação">#REF!</definedName>
    <definedName name="an">#REF!</definedName>
    <definedName name="andaime">#REF!</definedName>
    <definedName name="APARENTE">#REF!</definedName>
    <definedName name="apontador">#REF!</definedName>
    <definedName name="AQ">#REF!</definedName>
    <definedName name="AQTEMP1">#REF!</definedName>
    <definedName name="AQTEMP2">#REF!</definedName>
    <definedName name="_xlnm.Extract">#REF!</definedName>
    <definedName name="_xlnm.Print_Area" localSheetId="5">'Cronograma Físico-Financeiro'!$A$1:$AB$12</definedName>
    <definedName name="_xlnm.Print_Area" localSheetId="4">'Curva ABC de Serviços'!$A$1:$I$40</definedName>
    <definedName name="_xlnm.Print_Area" localSheetId="2">'M de Calculo '!$A$1:$M$448</definedName>
    <definedName name="_xlnm.Print_Area" localSheetId="3">'Orçamento Analítico'!$A$1:$J$875</definedName>
    <definedName name="_xlnm.Print_Area" localSheetId="1">'Orçamento Sintético'!$A$1:$I$82</definedName>
    <definedName name="_xlnm.Print_Area" localSheetId="0">'Resumo do Orçamento'!$A$1:$K$20</definedName>
    <definedName name="_xlnm.Print_Area">#REF!</definedName>
    <definedName name="Área_impressão">#REF!</definedName>
    <definedName name="Área_impressão_IM" localSheetId="5">#N/A</definedName>
    <definedName name="Área_impressão_IM">#REF!</definedName>
    <definedName name="ÁREA_PROCV_BAIRROS">[8]Códigos!$E$5:$O$38</definedName>
    <definedName name="ÁREA_PROCV_SUB_EMPREITEIRAS">[8]Códigos!$B$5:$C$38</definedName>
    <definedName name="AreaFaixa">IF(ISNUMBER(FIND("x",#REF!)),#REF!*#REF!/((RIGHT(#REF!,1)/LEFT(#REF!,1)+1)),IF(#REF!*#REF!=0,"",#REF!*#REF!))</definedName>
    <definedName name="AreaPlaca">IFERROR(IF(ISNUMBER(FIND("x",#REF!)),LEFT(#REF!,FIND("x",#REF!)-1)*RIGHT(#REF!,LEN(#REF!)-FIND("x",#REF!)),IF(#REF!="R-1",VLOOKUP(#REF!,[9]verticalbd!XEZ$2:XFA$5,2),IF(#REF!="R-2",VLOOKUP(#REF!,[9]verticalbd!$E$2:$F$5,2),IF(LEFT(#REF!,1)="R",PI()*#REF!/2^2,IF(LEFT(#REF!,1)="A",#REF!*#REF!,""))))),"")</definedName>
    <definedName name="AreaTeste">#REF!</definedName>
    <definedName name="AreaTeste2">#REF!</definedName>
    <definedName name="arlkajf">#REF!</definedName>
    <definedName name="ARQ">#REF!</definedName>
    <definedName name="ARQERR">#REF!</definedName>
    <definedName name="ARQPLAN">#REF!</definedName>
    <definedName name="ARQT">#REF!</definedName>
    <definedName name="ARQTEMP">#REF!</definedName>
    <definedName name="ARQTXT">#REF!</definedName>
    <definedName name="ARTEMP">#REF!</definedName>
    <definedName name="as">#REF!</definedName>
    <definedName name="ASA">#REF!</definedName>
    <definedName name="ASADSFA">#REF!</definedName>
    <definedName name="ASD">#REF!</definedName>
    <definedName name="ASFALTO">#REF!</definedName>
    <definedName name="ASFALTO_1">#REF!</definedName>
    <definedName name="atual">[10]Imai03!$A$2:$D$3535</definedName>
    <definedName name="Aut_original">[11]projeto!#REF!</definedName>
    <definedName name="auxiliar">#REF!</definedName>
    <definedName name="azul">#REF!</definedName>
    <definedName name="AZULSINAL">#REF!</definedName>
    <definedName name="B">#REF!</definedName>
    <definedName name="b1_10">#REF!</definedName>
    <definedName name="b1_100">#REF!</definedName>
    <definedName name="b1_25">#REF!</definedName>
    <definedName name="b1_5">#REF!</definedName>
    <definedName name="b1_50">#REF!</definedName>
    <definedName name="b1_a15">#REF!</definedName>
    <definedName name="b1_b15">#REF!</definedName>
    <definedName name="b2_10">#REF!</definedName>
    <definedName name="b2_100">#REF!</definedName>
    <definedName name="b2_15">#REF!</definedName>
    <definedName name="b2_25">#REF!</definedName>
    <definedName name="b2_5">#REF!</definedName>
    <definedName name="b2_50">#REF!</definedName>
    <definedName name="b2_a15">#REF!</definedName>
    <definedName name="b2_b15">#REF!</definedName>
    <definedName name="banco">#REF!</definedName>
    <definedName name="_xlnm.Database">#REF!</definedName>
    <definedName name="Banco_de_dados2">#REF!</definedName>
    <definedName name="bate">#REF!</definedName>
    <definedName name="BC">#REF!</definedName>
    <definedName name="bdi">'[6]mão de obra,leis e bdi'!$C$25</definedName>
    <definedName name="bebqt">#REF!</definedName>
    <definedName name="BF">#REF!</definedName>
    <definedName name="BF_1">#REF!</definedName>
    <definedName name="BG">#REF!</definedName>
    <definedName name="BGU">#REF!</definedName>
    <definedName name="BLOCO_BEEP">#N/A</definedName>
    <definedName name="BLOCO_IMPRESSAO">#N/A</definedName>
    <definedName name="BLOCO_SI">#N/A</definedName>
    <definedName name="BLOCRET">#REF!</definedName>
    <definedName name="BLOCRET_1">#REF!</definedName>
    <definedName name="bocais">#REF!</definedName>
    <definedName name="bocais___0">#REF!</definedName>
    <definedName name="bocais___2">#REF!</definedName>
    <definedName name="bosta">{#N/A,#N/A,FALSE,"Cronograma";#N/A,#N/A,FALSE,"Cronogr. 2"}</definedName>
    <definedName name="BR">#REF!</definedName>
    <definedName name="BuiltIn_Print_Area">#REF!</definedName>
    <definedName name="BuiltIn_Print_Area___0">#REF!</definedName>
    <definedName name="BuiltIn_Print_Titles">#REF!</definedName>
    <definedName name="BuiltIn_Print_Titles___0">#REF!</definedName>
    <definedName name="C180504125">#REF!</definedName>
    <definedName name="c180504126">#REF!</definedName>
    <definedName name="ca">#REF!</definedName>
    <definedName name="CA´L">{#N/A,#N/A,FALSE,"Cronograma";#N/A,#N/A,FALSE,"Cronogr. 2"}</definedName>
    <definedName name="calculo_de_hf">#REF!</definedName>
    <definedName name="calculo_de_hf___0">#REF!</definedName>
    <definedName name="calculo_de_hf___2">#REF!</definedName>
    <definedName name="CAMP">#REF!</definedName>
    <definedName name="cantoneira">[6]Composições!$E$468</definedName>
    <definedName name="CAPA">{#N/A,#N/A,TRUE,"Serviços"}</definedName>
    <definedName name="CAPA_1">{#N/A,#N/A,TRUE,"Serviços"}</definedName>
    <definedName name="Capa1">#REF!</definedName>
    <definedName name="capa1_1">{#N/A,#N/A,TRUE,"Serviços"}</definedName>
    <definedName name="capa2">{#N/A,#N/A,TRUE,"Serviços"}</definedName>
    <definedName name="capa2_1">{#N/A,#N/A,TRUE,"Serviços"}</definedName>
    <definedName name="capataz">#REF!</definedName>
    <definedName name="carpinteiro">#REF!</definedName>
    <definedName name="casa">#REF!</definedName>
    <definedName name="categori45">#REF!</definedName>
    <definedName name="CATEGORIA1">#REF!</definedName>
    <definedName name="CATEGORIA10">#REF!</definedName>
    <definedName name="CATEGORIA11">#REF!</definedName>
    <definedName name="CATEGORIA12">#REF!</definedName>
    <definedName name="CATEGORIA13">#REF!</definedName>
    <definedName name="CATEGORIA14">#REF!</definedName>
    <definedName name="CATEGORIA15">#REF!</definedName>
    <definedName name="CATEGORIA16">#REF!</definedName>
    <definedName name="CATEGORIA17">#REF!</definedName>
    <definedName name="CATEGORIA18">#REF!</definedName>
    <definedName name="CATEGORIA19">#REF!</definedName>
    <definedName name="CATEGORIA2">#REF!</definedName>
    <definedName name="CATEGORIA20">#REF!</definedName>
    <definedName name="CATEGORIA21">#REF!</definedName>
    <definedName name="CATEGORIA22">#REF!</definedName>
    <definedName name="CATEGORIA3">#REF!</definedName>
    <definedName name="CATEGORIA4">#REF!</definedName>
    <definedName name="CATEGORIA5">#REF!</definedName>
    <definedName name="CATEGORIA6">#REF!</definedName>
    <definedName name="CATEGORIA7">#REF!</definedName>
    <definedName name="CATEGORIA8">#REF!</definedName>
    <definedName name="CATEGORIA9">#REF!</definedName>
    <definedName name="CBU">#REF!</definedName>
    <definedName name="CBUII">#REF!</definedName>
    <definedName name="CBUQB">#REF!</definedName>
    <definedName name="CBUQc">#REF!</definedName>
    <definedName name="CC">#REF!</definedName>
    <definedName name="cdvthd">#REF!</definedName>
    <definedName name="CélulaInicioPlanilha">#REF!</definedName>
    <definedName name="CélulaResumo">#REF!</definedName>
    <definedName name="CestaExcel">#REF!</definedName>
    <definedName name="CF">#REF!</definedName>
    <definedName name="cha">#REF!</definedName>
    <definedName name="CHAFQT">#REF!</definedName>
    <definedName name="chapa">#REF!</definedName>
    <definedName name="ciclopico">#REF!</definedName>
    <definedName name="ciclopico_1">#REF!</definedName>
    <definedName name="codf">#REF!</definedName>
    <definedName name="CODIGO">#REF!</definedName>
    <definedName name="CÓDIGO">#REF!</definedName>
    <definedName name="codval">#REF!</definedName>
    <definedName name="COLSUB">#REF!</definedName>
    <definedName name="composição">#REF!</definedName>
    <definedName name="COMPOSICAO01">#REF!</definedName>
    <definedName name="COMPOSIÇÃO01">#REF!</definedName>
    <definedName name="COMPOSICAO01_1">#REF!</definedName>
    <definedName name="COMPOSICAO02">#REF!</definedName>
    <definedName name="COMPOSICAO02_1">#REF!</definedName>
    <definedName name="concciclo">#REF!</definedName>
    <definedName name="concorrentes">{#N/A,#N/A,FALSE,"Cronograma";#N/A,#N/A,FALSE,"Cronogr. 2"}</definedName>
    <definedName name="concreto">#REF!</definedName>
    <definedName name="concreto15">#REF!</definedName>
    <definedName name="concreto25">[6]Composições!$E$347</definedName>
    <definedName name="concreto30">[6]Composições!$E$371</definedName>
    <definedName name="construtora">#REF!</definedName>
    <definedName name="Consumodemateriais">plan1</definedName>
    <definedName name="CONT1">#REF!</definedName>
    <definedName name="CONT2">#REF!</definedName>
    <definedName name="CONT3">#REF!</definedName>
    <definedName name="CONTADOR">#N/A</definedName>
    <definedName name="CONTAIT">#REF!</definedName>
    <definedName name="contrato_revisto">#REF!</definedName>
    <definedName name="CONTREC">#REF!</definedName>
    <definedName name="CONTRES">#REF!</definedName>
    <definedName name="copiado">{#N/A,#N/A,TRUE,"Serviços"}</definedName>
    <definedName name="CP.B04">'[4]di-stp - pms'!#REF!</definedName>
    <definedName name="CP.B123">'[4]di-stp - pms'!#REF!</definedName>
    <definedName name="cpaux">#REF!</definedName>
    <definedName name="CPOS">#REF!</definedName>
    <definedName name="CPU">#REF!</definedName>
    <definedName name="crav3Tr32">#REF!</definedName>
    <definedName name="cravTr68">#REF!</definedName>
    <definedName name="crono">#REF!</definedName>
    <definedName name="CRONOGRAMA">#REF!</definedName>
    <definedName name="CSA">#REF!</definedName>
    <definedName name="CSA_1">#REF!</definedName>
    <definedName name="CSPP">#REF!</definedName>
    <definedName name="CSPP_1">#REF!</definedName>
    <definedName name="CustoPMVC">#REF!</definedName>
    <definedName name="D">#REF!</definedName>
    <definedName name="d1a">#REF!</definedName>
    <definedName name="d2a">#REF!</definedName>
    <definedName name="dadinho">#REF!</definedName>
    <definedName name="DADOS">#REF!</definedName>
    <definedName name="Dados_Primário">#REF!</definedName>
    <definedName name="DAER1">{#N/A,#N/A,TRUE,"Serviços"}</definedName>
    <definedName name="DAER1_1">{#N/A,#N/A,TRUE,"Serviços"}</definedName>
    <definedName name="Data_Final">#REF!</definedName>
    <definedName name="Data_Início">#REF!</definedName>
    <definedName name="Database">#REF!</definedName>
    <definedName name="DDDDDDDDDDDDDDDD">#REF!</definedName>
    <definedName name="dddddddddddddddddddddddddd">#REF!</definedName>
    <definedName name="dddddddddddddppppppppp">#REF!</definedName>
    <definedName name="DDF">#REF!</definedName>
    <definedName name="DEF_I_U_Q_ATUAL">#N/A</definedName>
    <definedName name="DEF_ITEM_ATUAL">#N/A</definedName>
    <definedName name="DEFINE_COMECO">#N/A</definedName>
    <definedName name="DEFINE_Q_ATUAL">#N/A</definedName>
    <definedName name="DEFINE_RANGE">#N/A</definedName>
    <definedName name="DEFINE_U_ATUAL">#N/A</definedName>
    <definedName name="DEFOFO">#REF!</definedName>
    <definedName name="DEFOFO100">#REF!</definedName>
    <definedName name="DEFOFO150">#REF!</definedName>
    <definedName name="DEFOFO200">#REF!</definedName>
    <definedName name="DEFOFO250">#REF!</definedName>
    <definedName name="DEFOFO300">#REF!</definedName>
    <definedName name="DEL_LINHA">#N/A</definedName>
    <definedName name="Densidades">#REF!</definedName>
    <definedName name="DERIVQT">#REF!</definedName>
    <definedName name="DESCONTO">#REF!</definedName>
    <definedName name="dfijvnqienvvnjv">#REF!</definedName>
    <definedName name="dg">#REF!</definedName>
    <definedName name="DGA">'[7]pro-08'!#REF!</definedName>
    <definedName name="DIFQT">#REF!</definedName>
    <definedName name="DIMENSIONAMENTO_DE_TUBULAÇÃO">#REF!</definedName>
    <definedName name="DIMENSIONAMENTO_DE_TUBULAÇÃO___0">#REF!</definedName>
    <definedName name="DIMENSIONAMENTO_DE_TUBULAÇÃO___2">#REF!</definedName>
    <definedName name="DJ">#REF!</definedName>
    <definedName name="drenos">[6]Composições!$E$397</definedName>
    <definedName name="DTM">#REF!</definedName>
    <definedName name="DTUBOS">#REF!</definedName>
    <definedName name="DTUBOS___0">#REF!</definedName>
    <definedName name="DTUBOS___2">#REF!</definedName>
    <definedName name="dwqhdjwqgdwq">#REF!</definedName>
    <definedName name="e">#REF!</definedName>
    <definedName name="E_ESQUERDA">#N/A</definedName>
    <definedName name="ea">#REF!</definedName>
    <definedName name="ECJ">#REF!</definedName>
    <definedName name="edital">#REF!</definedName>
    <definedName name="EJ">#REF!</definedName>
    <definedName name="elevação">#REF!</definedName>
    <definedName name="encarregadoAr">#REF!</definedName>
    <definedName name="enchimento">#REF!</definedName>
    <definedName name="engenheiro">#REF!</definedName>
    <definedName name="enroPA">#REF!</definedName>
    <definedName name="enropaaaa">#REF!</definedName>
    <definedName name="ensecadeira5">#REF!</definedName>
    <definedName name="ensecadeira7">[6]Composições!$E$161</definedName>
    <definedName name="entradaEmissario">#REF!</definedName>
    <definedName name="ERRO">#N/A</definedName>
    <definedName name="escavacao.1">[6]Composições!$E$29</definedName>
    <definedName name="escavacao.2">#REF!</definedName>
    <definedName name="escavacao.3">[6]Composições!$E$56</definedName>
    <definedName name="escoramentof">#REF!</definedName>
    <definedName name="EST">#REF!</definedName>
    <definedName name="EXA">'[7]pro-08'!#REF!</definedName>
    <definedName name="Excel_BuiltIn__FilterDatabase_1">"$#REF!.$A$2:$D$1204"</definedName>
    <definedName name="Excel_BuiltIn_Criteria">#REF!</definedName>
    <definedName name="Excel_BuiltIn_Database">#REF!</definedName>
    <definedName name="Excel_BuiltIn_Print_Area">#N/A</definedName>
    <definedName name="Excel_BuiltIn_Print_Area_1">"$#REF!.$A$1:$G$27"</definedName>
    <definedName name="Excel_BuiltIn_Print_Area_1_1">"$#REF!.$A$1:$G$25"</definedName>
    <definedName name="Excel_BuiltIn_Print_Area_2">"$#REF!.$A$8:$D$82"</definedName>
    <definedName name="Excel_BuiltIn_Print_Area_2_1">#REF!</definedName>
    <definedName name="Excel_BuiltIn_Print_Area_2_1_1">"$#REF!.$A$7:$J$73"</definedName>
    <definedName name="Excel_BuiltIn_Print_Area_2_1_6">#REF!</definedName>
    <definedName name="Excel_BuiltIn_Print_Area_3">"$#REF!.$A$8:$D$76"</definedName>
    <definedName name="Excel_BuiltIn_Print_Area_3_1" localSheetId="5">"$#REF!.$A$1:$M$316"</definedName>
    <definedName name="Excel_BuiltIn_Print_Area_3_1">"$#REF!.$A$7:$K$92"</definedName>
    <definedName name="Excel_BuiltIn_Print_Area_3_1_1" localSheetId="5">"$#REF!.$A$1:$M$317"</definedName>
    <definedName name="Excel_BuiltIn_Print_Area_3_1_1">"$#REF!.$A$7:$K$91"</definedName>
    <definedName name="Excel_BuiltIn_Print_Area_4">"$#REF!.$A$1:$K$74"</definedName>
    <definedName name="Excel_BuiltIn_Print_Area_5_1">"$#REF!.$A$1:$M$316"</definedName>
    <definedName name="Excel_BuiltIn_Print_Area_5_1_1">"$#REF!.$A$1:$M$81"</definedName>
    <definedName name="Excel_BuiltIn_Print_Area_6_1" localSheetId="5">"$#REF!.$A$1:$K$75"</definedName>
    <definedName name="Excel_BuiltIn_Print_Area_6_1">#REF!</definedName>
    <definedName name="Excel_BuiltIn_Print_Area_6_1_6">#REF!</definedName>
    <definedName name="Excel_BuiltIn_Print_Area_8_1">"$#REF!.$A$1:$K$73"</definedName>
    <definedName name="Excel_BuiltIn_Print_Titles">#N/A</definedName>
    <definedName name="Excel_BuiltIn_Print_Titles_1">#REF!</definedName>
    <definedName name="Excel_BuiltIn_Print_Titles_2">#REF!</definedName>
    <definedName name="Excel_BuiltIn_Print_Titles_3">"$#REF!.$A$2:$IS$19"</definedName>
    <definedName name="Excel_BuiltIn_Print_Titles_3_1" localSheetId="5">"$#REF!.$A$1:$IS$8"</definedName>
    <definedName name="Excel_BuiltIn_Print_Titles_3_1">"$#REF!.$A$7:$IV$15"</definedName>
    <definedName name="Excel_BuiltIn_Print_Titles_5_1">"$#REF!.$A$1:$IS$8"</definedName>
    <definedName name="ExemploEE01">#REF!</definedName>
    <definedName name="expansão">#REF!</definedName>
    <definedName name="Ext">#REF!</definedName>
    <definedName name="EXTENSÃO">#REF!</definedName>
    <definedName name="EXTENSÃO_1">#REF!</definedName>
    <definedName name="Extenso">#N/A</definedName>
    <definedName name="ExtFaixa">#REF!</definedName>
    <definedName name="ExtFaixa2">'[2]p a t o 99 b'!#REF!</definedName>
    <definedName name="extred100">#REF!</definedName>
    <definedName name="EXTREDE">#REF!</definedName>
    <definedName name="EXTREDE_1">#REF!</definedName>
    <definedName name="F">#REF!</definedName>
    <definedName name="FAL">#REF!</definedName>
    <definedName name="FATURAS2002">{#N/A,#N/A,TRUE,"Serviços"}</definedName>
    <definedName name="FATURAS2002_1">{#N/A,#N/A,TRUE,"Serviços"}</definedName>
    <definedName name="fc1a">'[7]pro-08'!#REF!</definedName>
    <definedName name="FC2A">'[7]pro-08'!#REF!</definedName>
    <definedName name="FC3A">'[7]pro-08'!#REF!</definedName>
    <definedName name="feitor">#REF!</definedName>
    <definedName name="ferreiro">#REF!</definedName>
    <definedName name="fffefes">#REF!</definedName>
    <definedName name="FINAL">#N/A</definedName>
    <definedName name="FLU">#REF!</definedName>
    <definedName name="FOFO">#REF!</definedName>
    <definedName name="FOFO150">#REF!</definedName>
    <definedName name="FOFO200">#REF!</definedName>
    <definedName name="FOFO50">#REF!</definedName>
    <definedName name="FOFO75">#REF!</definedName>
    <definedName name="FOFO80">#REF!</definedName>
    <definedName name="FOLHA01">{#N/A,#N/A,TRUE,"Serviços"}</definedName>
    <definedName name="FOLHA01_1">{#N/A,#N/A,TRUE,"Serviços"}</definedName>
    <definedName name="folha1">{#N/A,#N/A,TRUE,"Serviços"}</definedName>
    <definedName name="folha1_1">{#N/A,#N/A,TRUE,"Serviços"}</definedName>
    <definedName name="Fonte">#REF!</definedName>
    <definedName name="forcortdob">#REF!</definedName>
    <definedName name="formacurva">#REF!</definedName>
    <definedName name="formamad">[6]Composições!$E$239</definedName>
    <definedName name="formaplana">#REF!</definedName>
    <definedName name="fornec3Tr32">#REF!</definedName>
    <definedName name="fornecTr68">#REF!</definedName>
    <definedName name="FUNCAO">#N/A</definedName>
    <definedName name="Função">#REF!</definedName>
    <definedName name="FUNCAO_1">#N/A</definedName>
    <definedName name="FUNCAO_3">#N/A</definedName>
    <definedName name="FUNCAO_TITULOS">#N/A</definedName>
    <definedName name="furador">#REF!</definedName>
    <definedName name="g">#REF!</definedName>
    <definedName name="gab">#REF!</definedName>
    <definedName name="gcorpo">#REF!</definedName>
    <definedName name="gil">#REF!</definedName>
    <definedName name="gtryfj">{#N/A,#N/A,TRUE,"Serviços"}</definedName>
    <definedName name="gtryfj_1">{#N/A,#N/A,TRUE,"Serviços"}</definedName>
    <definedName name="Guarda">#REF!</definedName>
    <definedName name="h">#REF!</definedName>
    <definedName name="hbjgjuae">#REF!</definedName>
    <definedName name="hbomba">#REF!</definedName>
    <definedName name="hgfh">#REF!</definedName>
    <definedName name="hi">#REF!</definedName>
    <definedName name="Hilfetext">"Bearbeitungsfeld 20"</definedName>
    <definedName name="HOJE">#REF!</definedName>
    <definedName name="ht">#REF!</definedName>
    <definedName name="I">#REF!</definedName>
    <definedName name="IA">#N/A</definedName>
    <definedName name="III">#REF!</definedName>
    <definedName name="IM">#REF!</definedName>
    <definedName name="IMPF">#REF!</definedName>
    <definedName name="IMPI">#REF!</definedName>
    <definedName name="insumo">#REF!</definedName>
    <definedName name="INSUMOS">#REF!</definedName>
    <definedName name="INTERV1COE">#REF!</definedName>
    <definedName name="INTERV2COE">#REF!</definedName>
    <definedName name="intervalo">#REF!</definedName>
    <definedName name="intervalo1">#REF!</definedName>
    <definedName name="intervalo2">#REF!</definedName>
    <definedName name="Item">#REF!</definedName>
    <definedName name="ITEMCONT">#REF!</definedName>
    <definedName name="ITEMDER">#REF!</definedName>
    <definedName name="ITEMR20">#REF!</definedName>
    <definedName name="ITENS">#REF!</definedName>
    <definedName name="ITENS0">#REF!</definedName>
    <definedName name="ITENS1">#REF!</definedName>
    <definedName name="ITENSP">#REF!</definedName>
    <definedName name="ITENSPMED">#REF!</definedName>
    <definedName name="J">#REF!</definedName>
    <definedName name="JANEIRO2003">{#N/A,#N/A,TRUE,"Serviços"}</definedName>
    <definedName name="JANEIRO2003_1">{#N/A,#N/A,TRUE,"Serviços"}</definedName>
    <definedName name="jeribu">#REF!</definedName>
    <definedName name="jjjjjjjjjjjjjjjjjjjj">#REF!</definedName>
    <definedName name="JOALDO">#REF!</definedName>
    <definedName name="JR_PAGE_ANCHOR_0_1">#REF!</definedName>
    <definedName name="K">#REF!</definedName>
    <definedName name="kapa">#REF!</definedName>
    <definedName name="kg">#REF!</definedName>
    <definedName name="KKK">1.25</definedName>
    <definedName name="kmgjhjfsjhsdf">#REF!</definedName>
    <definedName name="L_">#N/A</definedName>
    <definedName name="lama">#REF!</definedName>
    <definedName name="leis">#REF!</definedName>
    <definedName name="LILASDRENA">#REF!</definedName>
    <definedName name="LIN">#REF!</definedName>
    <definedName name="LISTSEL">#REF!</definedName>
    <definedName name="LL">#REF!</definedName>
    <definedName name="lp">#REF!</definedName>
    <definedName name="m">#REF!</definedName>
    <definedName name="M_HUT">#REF!</definedName>
    <definedName name="Macro1">#N/A</definedName>
    <definedName name="mãodeobra">#REF!</definedName>
    <definedName name="MARCAX">#REF!</definedName>
    <definedName name="martha">#REF!</definedName>
    <definedName name="massacara">#REF!</definedName>
    <definedName name="materiais">#REF!</definedName>
    <definedName name="MATRIZ">#REF!</definedName>
    <definedName name="MCOD02.020.0010">#REF!</definedName>
    <definedName name="MCOD02.020.0010_1">#REF!</definedName>
    <definedName name="MCOD02.020.0070">#REF!</definedName>
    <definedName name="MCOD02.020.0070_1">#REF!</definedName>
    <definedName name="MCOD02.030.0090">#REF!</definedName>
    <definedName name="MCOD02.030.0090_1">#REF!</definedName>
    <definedName name="MCOD02.030.0100">#REF!</definedName>
    <definedName name="MCOD02.030.0100_1">#REF!</definedName>
    <definedName name="MCOD02.040.0200">#REF!</definedName>
    <definedName name="MCOD02.040.0200_1">#REF!</definedName>
    <definedName name="MCOD02.040.0280">#REF!</definedName>
    <definedName name="MCOD02.040.0280_1">#REF!</definedName>
    <definedName name="MCOD02.040.0921">#REF!</definedName>
    <definedName name="MCOD02.040.0921_1">#REF!</definedName>
    <definedName name="MCOD02.040.1055">#REF!</definedName>
    <definedName name="MCOD02.040.1055_1">#REF!</definedName>
    <definedName name="MCOD02.040.1060">#REF!</definedName>
    <definedName name="MCOD02.040.1060_1">#REF!</definedName>
    <definedName name="MCOD02.040.3790">#REF!</definedName>
    <definedName name="MCOD02.040.3790_1">#REF!</definedName>
    <definedName name="MCOD02.040.3800">#REF!</definedName>
    <definedName name="MCOD02.040.3800_1">#REF!</definedName>
    <definedName name="MCOD02.040.3810">#REF!</definedName>
    <definedName name="MCOD02.040.3810_1">#REF!</definedName>
    <definedName name="MCOD02.040.4510">#REF!</definedName>
    <definedName name="MCOD02.040.4510_1">#REF!</definedName>
    <definedName name="MCOD02.040.4520">#REF!</definedName>
    <definedName name="MCOD02.040.4520_1">#REF!</definedName>
    <definedName name="MCOD02.040.4550">#REF!</definedName>
    <definedName name="MCOD02.040.4550_1">#REF!</definedName>
    <definedName name="MCOD02.040.4620">#REF!</definedName>
    <definedName name="MCOD02.040.4620_1">#REF!</definedName>
    <definedName name="MCOD02.040.4630">#REF!</definedName>
    <definedName name="MCOD02.040.4630_1">#REF!</definedName>
    <definedName name="MCOD02.040.4636">#REF!</definedName>
    <definedName name="MCOD02.040.4636_1">#REF!</definedName>
    <definedName name="MCOD02.040.4690">#REF!</definedName>
    <definedName name="MCOD02.040.4690_1">#REF!</definedName>
    <definedName name="MCOD02.040.7402">#REF!</definedName>
    <definedName name="MCOD02.040.7402_1">#REF!</definedName>
    <definedName name="MCOD02.040.9800">#REF!</definedName>
    <definedName name="MCOD02.040.9800_1">#REF!</definedName>
    <definedName name="MCOD02.040.9802">#REF!</definedName>
    <definedName name="MCOD02.040.9802_1">#REF!</definedName>
    <definedName name="MCOD02.040.9804">#REF!</definedName>
    <definedName name="MCOD02.040.9804_1">#REF!</definedName>
    <definedName name="MCOD02.110.0014">#REF!</definedName>
    <definedName name="MCOD02.110.0014_1">#REF!</definedName>
    <definedName name="MCOD02.110.0054">#REF!</definedName>
    <definedName name="MCOD02.110.0054_1">#REF!</definedName>
    <definedName name="MCOD02.110.0066">#REF!</definedName>
    <definedName name="MCOD02.110.0066_1">#REF!</definedName>
    <definedName name="MCOD02.110.0094">#REF!</definedName>
    <definedName name="MCOD02.110.0094_1">#REF!</definedName>
    <definedName name="MCOD02.110.0106">#REF!</definedName>
    <definedName name="MCOD02.110.0106_1">#REF!</definedName>
    <definedName name="MCOD02.110.0110">#REF!</definedName>
    <definedName name="MCOD02.110.0110_1">#REF!</definedName>
    <definedName name="MCOD02.110.0134">#REF!</definedName>
    <definedName name="MCOD02.110.0134_1">#REF!</definedName>
    <definedName name="MCOD02.110.0146">#REF!</definedName>
    <definedName name="MCOD02.110.0146_1">#REF!</definedName>
    <definedName name="MCOD02.110.0150">#REF!</definedName>
    <definedName name="MCOD02.110.0150_1">#REF!</definedName>
    <definedName name="MCOD02.110.0610">#REF!</definedName>
    <definedName name="MCOD02.110.0610_1">#REF!</definedName>
    <definedName name="MCOD02.110.0620">#REF!</definedName>
    <definedName name="MCOD02.110.0620_1">#REF!</definedName>
    <definedName name="MCOD02.110.0734">#REF!</definedName>
    <definedName name="MCOD02.110.0734_1">#REF!</definedName>
    <definedName name="MCOD02.110.0738">#REF!</definedName>
    <definedName name="MCOD02.110.0738_1">#REF!</definedName>
    <definedName name="MCOD02.110.0750">#REF!</definedName>
    <definedName name="MCOD02.110.0750_1">#REF!</definedName>
    <definedName name="MCOD02.110.1014">#REF!</definedName>
    <definedName name="MCOD02.110.1014_1">#REF!</definedName>
    <definedName name="MCOD02.110.1020">#REF!</definedName>
    <definedName name="MCOD02.110.1020_1">#REF!</definedName>
    <definedName name="MCOD02.110.1164">#REF!</definedName>
    <definedName name="MCOD02.110.1164_1">#REF!</definedName>
    <definedName name="MCOD02.110.1166">#REF!</definedName>
    <definedName name="MCOD02.110.1166_1">#REF!</definedName>
    <definedName name="MCOD02.110.1420">#REF!</definedName>
    <definedName name="MCOD02.110.1420_1">#REF!</definedName>
    <definedName name="MCOD02.110.1426">#REF!</definedName>
    <definedName name="MCOD02.110.1426_1">#REF!</definedName>
    <definedName name="MCOD02.110.1654">#REF!</definedName>
    <definedName name="MCOD02.110.1654_1">#REF!</definedName>
    <definedName name="MCOD02.110.1880">#REF!</definedName>
    <definedName name="MCOD02.110.1880_1">#REF!</definedName>
    <definedName name="MCOD02.110.1974">#REF!</definedName>
    <definedName name="MCOD02.110.1974_1">#REF!</definedName>
    <definedName name="MCOD02.110.1996">#REF!</definedName>
    <definedName name="MCOD02.110.1996_1">#REF!</definedName>
    <definedName name="MCOD02.110.2012">#REF!</definedName>
    <definedName name="MCOD02.110.2012_1">#REF!</definedName>
    <definedName name="MCOD02.110.2016">#REF!</definedName>
    <definedName name="MCOD02.110.2016_1">#REF!</definedName>
    <definedName name="MCOD02.110.2024">#REF!</definedName>
    <definedName name="MCOD02.110.2024_1">#REF!</definedName>
    <definedName name="MCOD02.110.2026">#REF!</definedName>
    <definedName name="MCOD02.110.2026_1">#REF!</definedName>
    <definedName name="MCOD02.110.2310">#REF!</definedName>
    <definedName name="MCOD02.110.2310_1">#REF!</definedName>
    <definedName name="MCOD02.110.2480">#REF!</definedName>
    <definedName name="MCOD02.110.2480_1">#REF!</definedName>
    <definedName name="MCOD02.110.2798">#REF!</definedName>
    <definedName name="MCOD02.110.2798_1">#REF!</definedName>
    <definedName name="MCOD02.110.2806">#REF!</definedName>
    <definedName name="MCOD02.110.2806_1">#REF!</definedName>
    <definedName name="MCOD02.110.2868">#REF!</definedName>
    <definedName name="MCOD02.110.2868_1">#REF!</definedName>
    <definedName name="MCOD02.110.3856">#REF!</definedName>
    <definedName name="MCOD02.110.3856_1">#REF!</definedName>
    <definedName name="MCOD02.110.3908">#REF!</definedName>
    <definedName name="MCOD02.110.3908_1">#REF!</definedName>
    <definedName name="MCOD02.110.3926">#REF!</definedName>
    <definedName name="MCOD02.110.3926_1">#REF!</definedName>
    <definedName name="MCOD02.110.4288">#REF!</definedName>
    <definedName name="MCOD02.110.4288_1">#REF!</definedName>
    <definedName name="MCOD02.110.4296">#REF!</definedName>
    <definedName name="MCOD02.110.4296_1">#REF!</definedName>
    <definedName name="MCOD02.110.4308">#REF!</definedName>
    <definedName name="MCOD02.110.4308_1">#REF!</definedName>
    <definedName name="MCOD02.110.4312">#REF!</definedName>
    <definedName name="MCOD02.110.4312_1">#REF!</definedName>
    <definedName name="MCOD02.110.4320">#REF!</definedName>
    <definedName name="MCOD02.110.4320_1">#REF!</definedName>
    <definedName name="MCOD02.110.4780">#REF!</definedName>
    <definedName name="MCOD02.110.4780_1">#REF!</definedName>
    <definedName name="MCOD02.120.0050">#REF!</definedName>
    <definedName name="MCOD02.120.0050_1">#REF!</definedName>
    <definedName name="MCOD02.120.0060">#REF!</definedName>
    <definedName name="MCOD02.120.0060_1">#REF!</definedName>
    <definedName name="MCOD02.120.0140">#REF!</definedName>
    <definedName name="MCOD02.120.0140_1">#REF!</definedName>
    <definedName name="MCOD02.130.0070">#REF!</definedName>
    <definedName name="MCOD02.130.0070_1">#REF!</definedName>
    <definedName name="MCOD02.130.0080">#REF!</definedName>
    <definedName name="MCOD02.130.0080_1">#REF!</definedName>
    <definedName name="MCOD02.130.0100">#REF!</definedName>
    <definedName name="MCOD02.130.0100_1">#REF!</definedName>
    <definedName name="MCOD02.140.0030">#REF!</definedName>
    <definedName name="MCOD02.140.0030_1">#REF!</definedName>
    <definedName name="MCOD02.140.0080">#REF!</definedName>
    <definedName name="MCOD02.140.0080_1">#REF!</definedName>
    <definedName name="MCOD02.140.0090">#REF!</definedName>
    <definedName name="MCOD02.140.0090_1">#REF!</definedName>
    <definedName name="MCOD02.160.0010">#REF!</definedName>
    <definedName name="MCOD02.160.0010_1">#REF!</definedName>
    <definedName name="MCOD02.160.0110">#REF!</definedName>
    <definedName name="MCOD02.160.0110_1">#REF!</definedName>
    <definedName name="MCOD02.180.0010">#REF!</definedName>
    <definedName name="MCOD02.180.0010_1">#REF!</definedName>
    <definedName name="MCOD02.210.0020">#REF!</definedName>
    <definedName name="MCOD02.210.0020_1">#REF!</definedName>
    <definedName name="MCOD02.210.0030">#REF!</definedName>
    <definedName name="MCOD02.210.0030_1">#REF!</definedName>
    <definedName name="MCOD02.210.0090">#REF!</definedName>
    <definedName name="MCOD02.210.0090_1">#REF!</definedName>
    <definedName name="MCOD02.210.0110">#REF!</definedName>
    <definedName name="MCOD02.210.0110_1">#REF!</definedName>
    <definedName name="MCOD02.210.0310">#REF!</definedName>
    <definedName name="MCOD02.210.0310_1">#REF!</definedName>
    <definedName name="MCOD02.210.0340">#REF!</definedName>
    <definedName name="MCOD02.210.0340_1">#REF!</definedName>
    <definedName name="MCOD02.210.0350">#REF!</definedName>
    <definedName name="MCOD02.210.0350_1">#REF!</definedName>
    <definedName name="MCOD02.210.0360">#REF!</definedName>
    <definedName name="MCOD02.210.0360_1">#REF!</definedName>
    <definedName name="MCOD02.210.0370">#REF!</definedName>
    <definedName name="MCOD02.210.0370_1">#REF!</definedName>
    <definedName name="MCOD02.210.0380">#REF!</definedName>
    <definedName name="MCOD02.210.0380_1">#REF!</definedName>
    <definedName name="MCOD02.210.1620">#REF!</definedName>
    <definedName name="MCOD02.210.1620_1">#REF!</definedName>
    <definedName name="MCOD02.210.1625">#REF!</definedName>
    <definedName name="MCOD02.210.1625_1">#REF!</definedName>
    <definedName name="MCOD02.210.1635">#REF!</definedName>
    <definedName name="MCOD02.210.1635_1">#REF!</definedName>
    <definedName name="MCOD02.210.1637">#REF!</definedName>
    <definedName name="MCOD02.210.1637_1">#REF!</definedName>
    <definedName name="MCOD03.020.0020">#REF!</definedName>
    <definedName name="MCOD03.020.0020_1">#REF!</definedName>
    <definedName name="MCOD05.150.0830">#REF!</definedName>
    <definedName name="MCOD05.150.0830_1">#REF!</definedName>
    <definedName name="MCOD05.150.0840">#REF!</definedName>
    <definedName name="MCOD05.150.0840_1">#REF!</definedName>
    <definedName name="MCODCOTADO01">#REF!</definedName>
    <definedName name="MCODCOTADO01_1">#REF!</definedName>
    <definedName name="MCODCOTADO02">#REF!</definedName>
    <definedName name="MCODCOTADO02_1">#REF!</definedName>
    <definedName name="MCODCOTADO03">#REF!</definedName>
    <definedName name="MCODCOTADO03_1">#REF!</definedName>
    <definedName name="MCODCOTADO04">#REF!</definedName>
    <definedName name="MCODCOTADO04_1">#REF!</definedName>
    <definedName name="mdo">#REF!</definedName>
    <definedName name="mdoinstal">#REF!</definedName>
    <definedName name="Medição">#REF!</definedName>
    <definedName name="MEMO_526">#REF!</definedName>
    <definedName name="memoria">#REF!</definedName>
    <definedName name="memoria_brita">#REF!</definedName>
    <definedName name="memoria_cap5070">#REF!</definedName>
    <definedName name="memoria_cbuq">#REF!</definedName>
    <definedName name="memoria_filler">#REF!</definedName>
    <definedName name="memoria_pintura">#REF!</definedName>
    <definedName name="memoria_qdade">#REF!</definedName>
    <definedName name="memoria_RR1C">#REF!</definedName>
    <definedName name="memoria_trans_areia">#REF!</definedName>
    <definedName name="memoria_trans_brita">#REF!</definedName>
    <definedName name="memoria_trans_cbuq">#REF!</definedName>
    <definedName name="memoria_trans_filler">#REF!</definedName>
    <definedName name="MENSAGEM">#N/A</definedName>
    <definedName name="MENSSAGEM_ERRO">#N/A</definedName>
    <definedName name="MENUBOM">#REF!</definedName>
    <definedName name="MENUEQP">#REF!</definedName>
    <definedName name="MENUFIM">#REF!</definedName>
    <definedName name="MENUMED">#REF!</definedName>
    <definedName name="MENUOBRA">#REF!</definedName>
    <definedName name="MENUOUT">#REF!</definedName>
    <definedName name="MENUOUTRO">#REF!</definedName>
    <definedName name="menures">#REF!</definedName>
    <definedName name="MERDA">#REF!</definedName>
    <definedName name="mestre">#REF!</definedName>
    <definedName name="MM">#REF!</definedName>
    <definedName name="MMhut">#REF!</definedName>
    <definedName name="módulo1.Extenso">#N/A</definedName>
    <definedName name="MTOT02.020.0010">#REF!</definedName>
    <definedName name="MTOT02.020.0010_1">#REF!</definedName>
    <definedName name="MTOT02.020.0070">#REF!</definedName>
    <definedName name="MTOT02.020.0070_1">#REF!</definedName>
    <definedName name="MTOT02.030.0090">#REF!</definedName>
    <definedName name="MTOT02.030.0090_1">#REF!</definedName>
    <definedName name="MTOT02.030.0100">#REF!</definedName>
    <definedName name="MTOT02.030.0100_1">#REF!</definedName>
    <definedName name="MTOT02.040.0200">#REF!</definedName>
    <definedName name="MTOT02.040.0200_1">#REF!</definedName>
    <definedName name="MTOT02.040.0280">#REF!</definedName>
    <definedName name="MTOT02.040.0280_1">#REF!</definedName>
    <definedName name="MTOT02.040.0921">#REF!</definedName>
    <definedName name="MTOT02.040.0921_1">#REF!</definedName>
    <definedName name="MTOT02.040.1055">#REF!</definedName>
    <definedName name="MTOT02.040.1055_1">#REF!</definedName>
    <definedName name="MTOT02.040.1060">#REF!</definedName>
    <definedName name="MTOT02.040.1060_1">#REF!</definedName>
    <definedName name="MTOT02.040.3790">#REF!</definedName>
    <definedName name="MTOT02.040.3790_1">#REF!</definedName>
    <definedName name="MTOT02.040.3800">#REF!</definedName>
    <definedName name="MTOT02.040.3800_1">#REF!</definedName>
    <definedName name="MTOT02.040.3810">#REF!</definedName>
    <definedName name="MTOT02.040.3810_1">#REF!</definedName>
    <definedName name="MTOT02.040.4510">#REF!</definedName>
    <definedName name="MTOT02.040.4510_1">#REF!</definedName>
    <definedName name="MTOT02.040.4520">#REF!</definedName>
    <definedName name="MTOT02.040.4520_1">#REF!</definedName>
    <definedName name="MTOT02.040.4550">#REF!</definedName>
    <definedName name="MTOT02.040.4550_1">#REF!</definedName>
    <definedName name="MTOT02.040.4620">#REF!</definedName>
    <definedName name="MTOT02.040.4620_1">#REF!</definedName>
    <definedName name="MTOT02.040.4630">#REF!</definedName>
    <definedName name="MTOT02.040.4630_1">#REF!</definedName>
    <definedName name="MTOT02.040.4636">#REF!</definedName>
    <definedName name="MTOT02.040.4636_1">#REF!</definedName>
    <definedName name="MTOT02.040.4690">#REF!</definedName>
    <definedName name="MTOT02.040.4690_1">#REF!</definedName>
    <definedName name="MTOT02.040.7402">#REF!</definedName>
    <definedName name="MTOT02.040.7402_1">#REF!</definedName>
    <definedName name="MTOT02.040.9800">#REF!</definedName>
    <definedName name="MTOT02.040.9800_1">#REF!</definedName>
    <definedName name="MTOT02.040.9802">#REF!</definedName>
    <definedName name="MTOT02.040.9802_1">#REF!</definedName>
    <definedName name="MTOT02.040.9804">#REF!</definedName>
    <definedName name="MTOT02.040.9804_1">#REF!</definedName>
    <definedName name="MTOT02.110.0014">#REF!</definedName>
    <definedName name="MTOT02.110.0014_1">#REF!</definedName>
    <definedName name="MTOT02.110.0054">#REF!</definedName>
    <definedName name="MTOT02.110.0054_1">#REF!</definedName>
    <definedName name="MTOT02.110.0066">#REF!</definedName>
    <definedName name="MTOT02.110.0066_1">#REF!</definedName>
    <definedName name="MTOT02.110.0094">#REF!</definedName>
    <definedName name="MTOT02.110.0094_1">#REF!</definedName>
    <definedName name="MTOT02.110.0106">#REF!</definedName>
    <definedName name="MTOT02.110.0106_1">#REF!</definedName>
    <definedName name="MTOT02.110.0110">#REF!</definedName>
    <definedName name="MTOT02.110.0110_1">#REF!</definedName>
    <definedName name="MTOT02.110.0134">#REF!</definedName>
    <definedName name="MTOT02.110.0134_1">#REF!</definedName>
    <definedName name="MTOT02.110.0146">#REF!</definedName>
    <definedName name="MTOT02.110.0146_1">#REF!</definedName>
    <definedName name="MTOT02.110.0150">#REF!</definedName>
    <definedName name="MTOT02.110.0150_1">#REF!</definedName>
    <definedName name="MTOT02.110.0610">#REF!</definedName>
    <definedName name="MTOT02.110.0610_1">#REF!</definedName>
    <definedName name="MTOT02.110.0620">#REF!</definedName>
    <definedName name="MTOT02.110.0620_1">#REF!</definedName>
    <definedName name="MTOT02.110.0734">#REF!</definedName>
    <definedName name="MTOT02.110.0734_1">#REF!</definedName>
    <definedName name="MTOT02.110.0738">#REF!</definedName>
    <definedName name="MTOT02.110.0738_1">#REF!</definedName>
    <definedName name="MTOT02.110.0750">#REF!</definedName>
    <definedName name="MTOT02.110.0750_1">#REF!</definedName>
    <definedName name="MTOT02.110.1014">#REF!</definedName>
    <definedName name="MTOT02.110.1014_1">#REF!</definedName>
    <definedName name="MTOT02.110.1020">#REF!</definedName>
    <definedName name="MTOT02.110.1020_1">#REF!</definedName>
    <definedName name="MTOT02.110.1164">#REF!</definedName>
    <definedName name="MTOT02.110.1164_1">#REF!</definedName>
    <definedName name="MTOT02.110.1166">#REF!</definedName>
    <definedName name="MTOT02.110.1166_1">#REF!</definedName>
    <definedName name="MTOT02.110.1420">#REF!</definedName>
    <definedName name="MTOT02.110.1420_1">#REF!</definedName>
    <definedName name="MTOT02.110.1426">#REF!</definedName>
    <definedName name="MTOT02.110.1426_1">#REF!</definedName>
    <definedName name="MTOT02.110.1654">#REF!</definedName>
    <definedName name="MTOT02.110.1654_1">#REF!</definedName>
    <definedName name="MTOT02.110.1880">#REF!</definedName>
    <definedName name="MTOT02.110.1880_1">#REF!</definedName>
    <definedName name="MTOT02.110.1974">#REF!</definedName>
    <definedName name="MTOT02.110.1974_1">#REF!</definedName>
    <definedName name="MTOT02.110.1996">#REF!</definedName>
    <definedName name="MTOT02.110.1996_1">#REF!</definedName>
    <definedName name="MTOT02.110.2012">#REF!</definedName>
    <definedName name="MTOT02.110.2012_1">#REF!</definedName>
    <definedName name="MTOT02.110.2016">#REF!</definedName>
    <definedName name="MTOT02.110.2016_1">#REF!</definedName>
    <definedName name="MTOT02.110.2024">#REF!</definedName>
    <definedName name="MTOT02.110.2024_1">#REF!</definedName>
    <definedName name="MTOT02.110.2026">#REF!</definedName>
    <definedName name="MTOT02.110.2026_1">#REF!</definedName>
    <definedName name="MTOT02.110.2310">#REF!</definedName>
    <definedName name="MTOT02.110.2310_1">#REF!</definedName>
    <definedName name="MTOT02.110.2480">#REF!</definedName>
    <definedName name="MTOT02.110.2480_1">#REF!</definedName>
    <definedName name="MTOT02.110.2798">#REF!</definedName>
    <definedName name="MTOT02.110.2798_1">#REF!</definedName>
    <definedName name="MTOT02.110.2806">#REF!</definedName>
    <definedName name="MTOT02.110.2806_1">#REF!</definedName>
    <definedName name="MTOT02.110.2868">#REF!</definedName>
    <definedName name="MTOT02.110.2868_1">#REF!</definedName>
    <definedName name="MTOT02.110.3856">#REF!</definedName>
    <definedName name="MTOT02.110.3856_1">#REF!</definedName>
    <definedName name="MTOT02.110.3908">#REF!</definedName>
    <definedName name="MTOT02.110.3908_1">#REF!</definedName>
    <definedName name="MTOT02.110.3926">#REF!</definedName>
    <definedName name="MTOT02.110.3926_1">#REF!</definedName>
    <definedName name="MTOT02.110.4288">#REF!</definedName>
    <definedName name="MTOT02.110.4288_1">#REF!</definedName>
    <definedName name="MTOT02.110.4296">#REF!</definedName>
    <definedName name="MTOT02.110.4296_1">#REF!</definedName>
    <definedName name="MTOT02.110.4308">#REF!</definedName>
    <definedName name="MTOT02.110.4308_1">#REF!</definedName>
    <definedName name="MTOT02.110.4312">#REF!</definedName>
    <definedName name="MTOT02.110.4312_1">#REF!</definedName>
    <definedName name="MTOT02.110.4320">#REF!</definedName>
    <definedName name="MTOT02.110.4320_1">#REF!</definedName>
    <definedName name="MTOT02.110.4780">#REF!</definedName>
    <definedName name="MTOT02.110.4780_1">#REF!</definedName>
    <definedName name="MTOT02.110.610">#REF!</definedName>
    <definedName name="MTOT02.110.610_1">#REF!</definedName>
    <definedName name="MTOT02.120.0050">#REF!</definedName>
    <definedName name="MTOT02.120.0050_1">#REF!</definedName>
    <definedName name="MTOT02.120.0060">#REF!</definedName>
    <definedName name="MTOT02.120.0060_1">#REF!</definedName>
    <definedName name="MTOT02.120.0140">#REF!</definedName>
    <definedName name="MTOT02.120.0140_1">#REF!</definedName>
    <definedName name="MTOT02.130.0070">#REF!</definedName>
    <definedName name="MTOT02.130.0070_1">#REF!</definedName>
    <definedName name="MTOT02.130.0080">#REF!</definedName>
    <definedName name="MTOT02.130.0080_1">#REF!</definedName>
    <definedName name="MTOT02.130.0100">#REF!</definedName>
    <definedName name="MTOT02.130.0100_1">#REF!</definedName>
    <definedName name="MTOT02.140.0030">#REF!</definedName>
    <definedName name="MTOT02.140.0030_1">#REF!</definedName>
    <definedName name="MTOT02.140.0080">#REF!</definedName>
    <definedName name="MTOT02.140.0080_1">#REF!</definedName>
    <definedName name="MTOT02.140.0090">#REF!</definedName>
    <definedName name="MTOT02.140.0090_1">#REF!</definedName>
    <definedName name="MTOT02.160.0010">#REF!</definedName>
    <definedName name="MTOT02.160.0010_1">#REF!</definedName>
    <definedName name="MTOT02.160.0110">#REF!</definedName>
    <definedName name="MTOT02.160.0110_1">#REF!</definedName>
    <definedName name="MTOT02.180.0010">#REF!</definedName>
    <definedName name="MTOT02.180.0010_1">#REF!</definedName>
    <definedName name="MTOT02.210.0020">#REF!</definedName>
    <definedName name="MTOT02.210.0020_1">#REF!</definedName>
    <definedName name="MTOT02.210.0030">#REF!</definedName>
    <definedName name="MTOT02.210.0030_1">#REF!</definedName>
    <definedName name="MTOT02.210.0090">#REF!</definedName>
    <definedName name="MTOT02.210.0090_1">#REF!</definedName>
    <definedName name="MTOT02.210.0110">#REF!</definedName>
    <definedName name="MTOT02.210.0110_1">#REF!</definedName>
    <definedName name="MTOT02.210.0310">#REF!</definedName>
    <definedName name="MTOT02.210.0310_1">#REF!</definedName>
    <definedName name="MTOT02.210.0340">#REF!</definedName>
    <definedName name="MTOT02.210.0340_1">#REF!</definedName>
    <definedName name="MTOT02.210.0350">#REF!</definedName>
    <definedName name="MTOT02.210.0350_1">#REF!</definedName>
    <definedName name="MTOT02.210.0360">#REF!</definedName>
    <definedName name="MTOT02.210.0360_1">#REF!</definedName>
    <definedName name="MTOT02.210.0370">#REF!</definedName>
    <definedName name="MTOT02.210.0370_1">#REF!</definedName>
    <definedName name="MTOT02.210.0380">#REF!</definedName>
    <definedName name="MTOT02.210.0380_1">#REF!</definedName>
    <definedName name="MTOT02.210.1620">#REF!</definedName>
    <definedName name="MTOT02.210.1620_1">#REF!</definedName>
    <definedName name="MTOT02.210.1625">#REF!</definedName>
    <definedName name="MTOT02.210.1625_1">#REF!</definedName>
    <definedName name="MTOT02.210.1635">#REF!</definedName>
    <definedName name="MTOT02.210.1635_1">#REF!</definedName>
    <definedName name="MTOT02.210.1637">#REF!</definedName>
    <definedName name="MTOT02.210.1637_1">#REF!</definedName>
    <definedName name="MTOT02.2140.">#REF!</definedName>
    <definedName name="MTOT02.2140._1">#REF!</definedName>
    <definedName name="MTOT03.020.0020">#REF!</definedName>
    <definedName name="MTOT03.020.0020_1">#REF!</definedName>
    <definedName name="MTOT05.150.0830">#REF!</definedName>
    <definedName name="MTOT05.150.0830_1">#REF!</definedName>
    <definedName name="MTOT05.150.0840">#REF!</definedName>
    <definedName name="MTOT05.150.0840_1">#REF!</definedName>
    <definedName name="MTOTCOTADO01">#REF!</definedName>
    <definedName name="MTOTCOTADO01_1">#REF!</definedName>
    <definedName name="MTOTCOTADO02">#REF!</definedName>
    <definedName name="MTOTCOTADO02_1">#REF!</definedName>
    <definedName name="MTOTCOTADO03">#REF!</definedName>
    <definedName name="MTOTCOTADO03_1">#REF!</definedName>
    <definedName name="MTOTCOTADO04">#REF!</definedName>
    <definedName name="MTOTCOTADO04_1">#REF!</definedName>
    <definedName name="MTOTCOTADO05">#REF!</definedName>
    <definedName name="MTOTCOTADO05_1">#REF!</definedName>
    <definedName name="MTOTCOTADO21">#REF!</definedName>
    <definedName name="MTOTCOTADO21_1">#REF!</definedName>
    <definedName name="MTOTVERBA">#REF!</definedName>
    <definedName name="MTOTVERBA_1">#REF!</definedName>
    <definedName name="MURBOMB">#REF!</definedName>
    <definedName name="N">#REF!</definedName>
    <definedName name="N_FOLHAS">#N/A</definedName>
    <definedName name="NDATA">#REF!</definedName>
    <definedName name="ndfldslvjnvberugberqubquierbv">#REF!</definedName>
    <definedName name="nl">#REF!</definedName>
    <definedName name="nn">#REF!</definedName>
    <definedName name="nome">#REF!</definedName>
    <definedName name="novo">{#N/A,#N/A,FALSE,"Planilha";#N/A,#N/A,FALSE,"Resumo";#N/A,#N/A,FALSE,"Fisico";#N/A,#N/A,FALSE,"Financeiro";#N/A,#N/A,FALSE,"Financeiro"}</definedName>
    <definedName name="NOVOS">#REF!</definedName>
    <definedName name="NTEI">'[7]pro-08'!#REF!</definedName>
    <definedName name="NUCOPIAS">#REF!</definedName>
    <definedName name="O">#REF!</definedName>
    <definedName name="objeto">#REF!</definedName>
    <definedName name="OBRALOC">#REF!</definedName>
    <definedName name="OBRASEL">#REF!</definedName>
    <definedName name="ok">[10]Imai03!$A$2:$D$3535</definedName>
    <definedName name="OPA">'[7]pro-08'!#REF!</definedName>
    <definedName name="operabate">#REF!</definedName>
    <definedName name="orçamrest">{#N/A,#N/A,TRUE,"Serviços"}</definedName>
    <definedName name="orçamrest_1">{#N/A,#N/A,TRUE,"Serviços"}</definedName>
    <definedName name="orgao">#REF!</definedName>
    <definedName name="p">#REF!</definedName>
    <definedName name="Para_agua_base">#REF!</definedName>
    <definedName name="Para_agua_dmt_base">#REF!</definedName>
    <definedName name="Para_agua_dmt_regula">#REF!</definedName>
    <definedName name="Para_agua_dmt_terra">#REF!</definedName>
    <definedName name="Para_agua_regula">#REF!</definedName>
    <definedName name="Para_agua_terra">#REF!</definedName>
    <definedName name="Para_areia_dens">#REF!</definedName>
    <definedName name="Para_areia_dmt">#REF!</definedName>
    <definedName name="Para_base_dens">#REF!</definedName>
    <definedName name="Para_base_dmt">#REF!</definedName>
    <definedName name="Para_base_espess">#REF!</definedName>
    <definedName name="Para_base_larg">#REF!</definedName>
    <definedName name="Para_brita_dens">#REF!</definedName>
    <definedName name="Para_brita_dmt_com">#REF!</definedName>
    <definedName name="Para_brita_dmt_loc">#REF!</definedName>
    <definedName name="Para_cbuq_areia">#REF!</definedName>
    <definedName name="Para_cbuq_brita">#REF!</definedName>
    <definedName name="Para_cbuq_cap">#REF!</definedName>
    <definedName name="Para_cbuq_dens">#REF!</definedName>
    <definedName name="Para_cbuq_dmt">#REF!</definedName>
    <definedName name="Para_cbuq_espess">#REF!</definedName>
    <definedName name="Para_cbuq_filler">#REF!</definedName>
    <definedName name="Para_cbuq_larg">#REF!</definedName>
    <definedName name="Para_desmatemento">#REF!</definedName>
    <definedName name="Para_empolamento">#REF!</definedName>
    <definedName name="Para_extensao_prev">#REF!</definedName>
    <definedName name="Para_filler_dmt">#REF!</definedName>
    <definedName name="Para_fin_dec">#REF!</definedName>
    <definedName name="Para_fin_tx">#REF!</definedName>
    <definedName name="Para_imprimacao_larg">#REF!</definedName>
    <definedName name="Para_imprimacao_taxa">#REF!</definedName>
    <definedName name="Para_intersecao">#REF!</definedName>
    <definedName name="Para_pintura_larg">#REF!</definedName>
    <definedName name="Para_pintura_taxa">#REF!</definedName>
    <definedName name="Para_qda_dec">#REF!</definedName>
    <definedName name="Para_qda_tx">#REF!</definedName>
    <definedName name="Para_regula_espes">#REF!</definedName>
    <definedName name="Para_regula_larg">#REF!</definedName>
    <definedName name="Para_roco">#REF!</definedName>
    <definedName name="Para_tss_brita">#REF!</definedName>
    <definedName name="Para_tss_larg">#REF!</definedName>
    <definedName name="Para_tss_RR2C">#REF!</definedName>
    <definedName name="PARALELO">#REF!</definedName>
    <definedName name="PARALELO_1">#REF!</definedName>
    <definedName name="paux">#REF!</definedName>
    <definedName name="PDER">#REF!</definedName>
    <definedName name="PDIVERS">#REF!</definedName>
    <definedName name="pedreiro">#REF!</definedName>
    <definedName name="PEMD">#REF!</definedName>
    <definedName name="Percentual_adm_local">#REF!</definedName>
    <definedName name="pesquisa">#REF!</definedName>
    <definedName name="pesquisa1">'[3]Página 16'!$A$3:$G$7</definedName>
    <definedName name="PI">#REF!</definedName>
    <definedName name="PIEQUIP">#REF!</definedName>
    <definedName name="pinturas">#REF!</definedName>
    <definedName name="pju">#REF!</definedName>
    <definedName name="PL">#REF!</definedName>
    <definedName name="PL_DNER_BARREIRO">#REF!</definedName>
    <definedName name="PL_PB_BARREIRO">#REF!</definedName>
    <definedName name="PLAN">#REF!</definedName>
    <definedName name="PLANILHA">#REF!</definedName>
    <definedName name="pldner">#REF!</definedName>
    <definedName name="plpb">#REF!</definedName>
    <definedName name="PMUR">#REF!</definedName>
    <definedName name="ponteest1650">#REF!</definedName>
    <definedName name="ponteest856">#REF!</definedName>
    <definedName name="ponteest894">#REF!</definedName>
    <definedName name="Popular">{#N/A,#N/A,FALSE,"Cronograma";#N/A,#N/A,FALSE,"Cronogr. 2"}</definedName>
    <definedName name="pp">#REF!</definedName>
    <definedName name="PPPPP">#REF!</definedName>
    <definedName name="pr">#REF!</definedName>
    <definedName name="PRECO">#REF!</definedName>
    <definedName name="Preço_unit_total_comp">#REF!</definedName>
    <definedName name="preco1">#REF!</definedName>
    <definedName name="Print_Area">#REF!</definedName>
    <definedName name="Print_Area_MI">#REF!</definedName>
    <definedName name="PRINT_TITLES_MI">#REF!</definedName>
    <definedName name="processo">#REF!</definedName>
    <definedName name="PROD_1">{#N/A,#N/A,TRUE,"Serviços"}</definedName>
    <definedName name="PROD_1_1">{#N/A,#N/A,TRUE,"Serviços"}</definedName>
    <definedName name="Q">#REF!</definedName>
    <definedName name="Q_resumo">#REF!</definedName>
    <definedName name="qa">#REF!</definedName>
    <definedName name="qe">#REF!</definedName>
    <definedName name="QQ_2">#N/A</definedName>
    <definedName name="QTNULO">#REF!</definedName>
    <definedName name="QTPADRAO">#REF!</definedName>
    <definedName name="QTRES">#REF!</definedName>
    <definedName name="QUANT">#REF!</definedName>
    <definedName name="QUANTP">#REF!</definedName>
    <definedName name="queiroz">#REF!</definedName>
    <definedName name="quilometragem">#REF!</definedName>
    <definedName name="quilometros">#REF!</definedName>
    <definedName name="RAH">#REF!</definedName>
    <definedName name="RAH_1">#REF!</definedName>
    <definedName name="RARQIMP">#REF!</definedName>
    <definedName name="reca">#REF!</definedName>
    <definedName name="RECADUC">#REF!</definedName>
    <definedName name="rede">#REF!</definedName>
    <definedName name="reducao">#REF!</definedName>
    <definedName name="reducao___0">#REF!</definedName>
    <definedName name="reducao___2">#REF!</definedName>
    <definedName name="REF">#REF!</definedName>
    <definedName name="REFOR">#REF!</definedName>
    <definedName name="REFORM">#REF!</definedName>
    <definedName name="REFORMA1">#REF!</definedName>
    <definedName name="REG">#REF!</definedName>
    <definedName name="REGULA">#REF!</definedName>
    <definedName name="REL">{#N/A,#N/A,TRUE,"Serviços"}</definedName>
    <definedName name="REL_1">{#N/A,#N/A,TRUE,"Serviços"}</definedName>
    <definedName name="Resumo">#REF!</definedName>
    <definedName name="RETORNA_CURSOR">#N/A</definedName>
    <definedName name="Revisao">#REF!</definedName>
    <definedName name="Revisao_rev">#REF!</definedName>
    <definedName name="Revisao_serv">#REF!</definedName>
    <definedName name="Revisao_und">#REF!</definedName>
    <definedName name="rfv">#REF!</definedName>
    <definedName name="rfv_1">#REF!</definedName>
    <definedName name="ridbeb">#REF!</definedName>
    <definedName name="RIDCHAF">#REF!</definedName>
    <definedName name="ridres05">#REF!</definedName>
    <definedName name="RIDRES10">#REF!</definedName>
    <definedName name="RIDRES15">#REF!</definedName>
    <definedName name="rio">{#N/A,#N/A,FALSE,"Cronograma";#N/A,#N/A,FALSE,"Cronogr. 2"}</definedName>
    <definedName name="RMA">'[7]pro-08'!#REF!</definedName>
    <definedName name="ROMANO">#REF!</definedName>
    <definedName name="ROTCOMP">#REF!</definedName>
    <definedName name="ROTIMP">#REF!</definedName>
    <definedName name="ROTRES">#REF!</definedName>
    <definedName name="rpa">#REF!</definedName>
    <definedName name="rpa_1">#REF!</definedName>
    <definedName name="rpb">#REF!</definedName>
    <definedName name="rpb_1">#REF!</definedName>
    <definedName name="rpp">#REF!</definedName>
    <definedName name="rpp_1">#REF!</definedName>
    <definedName name="RQTADUC">#REF!</definedName>
    <definedName name="rqtbeb">#REF!</definedName>
    <definedName name="RQTCHAF">#REF!</definedName>
    <definedName name="RQTDERV">#REF!</definedName>
    <definedName name="rr">{#N/A,#N/A,TRUE,"Serviços"}</definedName>
    <definedName name="rr_1">{#N/A,#N/A,TRUE,"Serviços"}</definedName>
    <definedName name="rres05">#REF!</definedName>
    <definedName name="RRES10">#REF!</definedName>
    <definedName name="RRES15">#REF!</definedName>
    <definedName name="RRES20">#REF!</definedName>
    <definedName name="rrff">{#N/A,#N/A,TRUE,"Serviços"}</definedName>
    <definedName name="rrff_1">{#N/A,#N/A,TRUE,"Serviços"}</definedName>
    <definedName name="RS">#REF!</definedName>
    <definedName name="RSEQ">#REF!</definedName>
    <definedName name="RSUBTOT">#REF!</definedName>
    <definedName name="rtitbeb">#REF!</definedName>
    <definedName name="RTITCHAF">#REF!</definedName>
    <definedName name="rtubos">#REF!</definedName>
    <definedName name="s">#REF!</definedName>
    <definedName name="sa">#REF!</definedName>
    <definedName name="sbg">#REF!</definedName>
    <definedName name="SBTC">#REF!</definedName>
    <definedName name="SchDialog">"Schaltfläche 10"</definedName>
    <definedName name="SchPrüfen">"Schaltfläche 8"</definedName>
    <definedName name="SCOD02.010.0020">#REF!</definedName>
    <definedName name="SCOD02.010.0020_1">#REF!</definedName>
    <definedName name="SCOD02.010.0050">#REF!</definedName>
    <definedName name="SCOD02.010.0050_1">#REF!</definedName>
    <definedName name="SCOD02.010.0065">#REF!</definedName>
    <definedName name="SCOD02.010.0065_1">#REF!</definedName>
    <definedName name="SCOD02.010.0130">#REF!</definedName>
    <definedName name="SCOD02.010.0130_1">#REF!</definedName>
    <definedName name="SCOD03.010.0020">#REF!</definedName>
    <definedName name="SCOD03.010.0020_1">#REF!</definedName>
    <definedName name="SCOD03.010.0025">#REF!</definedName>
    <definedName name="SCOD03.010.0025_1">#REF!</definedName>
    <definedName name="SCOD03.010.0040">#REF!</definedName>
    <definedName name="SCOD03.010.0040_1">#REF!</definedName>
    <definedName name="SCOD03.010.0050">#REF!</definedName>
    <definedName name="SCOD03.010.0050_1">#REF!</definedName>
    <definedName name="SCOD03.010.0100">#REF!</definedName>
    <definedName name="SCOD03.010.0100_1">#REF!</definedName>
    <definedName name="SCOD03.010.0180">#REF!</definedName>
    <definedName name="SCOD03.010.0180_1">#REF!</definedName>
    <definedName name="SCOD03.010.0200">#REF!</definedName>
    <definedName name="SCOD03.010.0200_1">#REF!</definedName>
    <definedName name="SCOD04.010.0010">#REF!</definedName>
    <definedName name="SCOD04.010.0010_1">#REF!</definedName>
    <definedName name="SCOD04.010.0040">#REF!</definedName>
    <definedName name="SCOD04.010.0040_1">#REF!</definedName>
    <definedName name="SCOD04.010.0070">#REF!</definedName>
    <definedName name="SCOD04.010.0070_1">#REF!</definedName>
    <definedName name="SCOD04.010.0150">#REF!</definedName>
    <definedName name="SCOD04.010.0150_1">#REF!</definedName>
    <definedName name="SCOD04.010.0190">#REF!</definedName>
    <definedName name="SCOD04.010.0190_1">#REF!</definedName>
    <definedName name="SCOD04.010.0200">#REF!</definedName>
    <definedName name="SCOD04.010.0200_1">#REF!</definedName>
    <definedName name="SCOD04.010.0320">#REF!</definedName>
    <definedName name="SCOD04.010.0320_1">#REF!</definedName>
    <definedName name="SCOD04.010.0330">#REF!</definedName>
    <definedName name="SCOD04.010.0330_1">#REF!</definedName>
    <definedName name="SCOD04.010.0371">#REF!</definedName>
    <definedName name="SCOD04.010.0371_1">#REF!</definedName>
    <definedName name="SCOD04.010.0375">#REF!</definedName>
    <definedName name="SCOD04.010.0375_1">#REF!</definedName>
    <definedName name="SCOD04.010.0395">#REF!</definedName>
    <definedName name="SCOD04.010.0395_1">#REF!</definedName>
    <definedName name="SCOD04.010.0420">#REF!</definedName>
    <definedName name="SCOD04.010.0420_1">#REF!</definedName>
    <definedName name="SCOD04.010.0430">#REF!</definedName>
    <definedName name="SCOD04.010.0430_1">#REF!</definedName>
    <definedName name="SCOD05.010.0020">#REF!</definedName>
    <definedName name="SCOD05.010.0020_1">#REF!</definedName>
    <definedName name="SCOD08.010.0010">#REF!</definedName>
    <definedName name="SCOD08.010.0010_1">#REF!</definedName>
    <definedName name="SCOD08.010.0040">#REF!</definedName>
    <definedName name="SCOD08.010.0040_1">#REF!</definedName>
    <definedName name="SCOD08.010.0060">#REF!</definedName>
    <definedName name="SCOD08.010.0060_1">#REF!</definedName>
    <definedName name="SCOD08.010.0130">#REF!</definedName>
    <definedName name="SCOD08.010.0130_1">#REF!</definedName>
    <definedName name="SCOD08.010.0135">#REF!</definedName>
    <definedName name="SCOD08.010.0135_1">#REF!</definedName>
    <definedName name="SCOD08.010.0270">#REF!</definedName>
    <definedName name="SCOD08.010.0270_1">#REF!</definedName>
    <definedName name="SCOD09.010.0060">#REF!</definedName>
    <definedName name="SCOD09.010.0060_1">#REF!</definedName>
    <definedName name="SCOD09.010.0240">#REF!</definedName>
    <definedName name="SCOD09.010.0240_1">#REF!</definedName>
    <definedName name="SCOD09.010.0430">#REF!</definedName>
    <definedName name="SCOD09.010.0430_1">#REF!</definedName>
    <definedName name="SCOD09.010.0470">#REF!</definedName>
    <definedName name="SCOD09.010.0470_1">#REF!</definedName>
    <definedName name="SCOD09.010.0700">#REF!</definedName>
    <definedName name="SCOD09.010.0700_1">#REF!</definedName>
    <definedName name="SCOD10.010.0140">#REF!</definedName>
    <definedName name="SCOD10.010.0140_1">#REF!</definedName>
    <definedName name="SCOD10.010.0180">#REF!</definedName>
    <definedName name="SCOD10.010.0180_1">#REF!</definedName>
    <definedName name="SCOD10.010.0270">#REF!</definedName>
    <definedName name="SCOD10.010.0270_1">#REF!</definedName>
    <definedName name="SCOD10.010.0280">#REF!</definedName>
    <definedName name="SCOD10.010.0280_1">#REF!</definedName>
    <definedName name="SCOD10.010.0298">#REF!</definedName>
    <definedName name="SCOD10.010.0298_1">#REF!</definedName>
    <definedName name="SCOD10.010.0307">#REF!</definedName>
    <definedName name="SCOD10.010.0307_1">#REF!</definedName>
    <definedName name="SCOD10.010.0308">#REF!</definedName>
    <definedName name="SCOD10.010.0308_1">#REF!</definedName>
    <definedName name="SCOD10.010.0310">#REF!</definedName>
    <definedName name="SCOD10.010.0310_1">#REF!</definedName>
    <definedName name="SCOD10.010.0330">#REF!</definedName>
    <definedName name="SCOD10.010.0330_1">#REF!</definedName>
    <definedName name="SCOD10.010.0333">#REF!</definedName>
    <definedName name="SCOD10.010.0333_1">#REF!</definedName>
    <definedName name="SCOD10.010.0380">#REF!</definedName>
    <definedName name="SCOD10.010.0380_1">#REF!</definedName>
    <definedName name="SCOD10.010.0400">#REF!</definedName>
    <definedName name="SCOD10.010.0400_1">#REF!</definedName>
    <definedName name="SCOD10.010.0431">#REF!</definedName>
    <definedName name="SCOD10.010.0431_1">#REF!</definedName>
    <definedName name="SCOD10.010.1110">#REF!</definedName>
    <definedName name="SCOD10.010.1110_1">#REF!</definedName>
    <definedName name="SCOD12.010.0010">#REF!</definedName>
    <definedName name="SCOD12.010.0010_1">#REF!</definedName>
    <definedName name="SCOD12.010.0060">#REF!</definedName>
    <definedName name="SCOD12.010.0060_1">#REF!</definedName>
    <definedName name="SCOD12.010.0210">#REF!</definedName>
    <definedName name="SCOD12.010.0210_1">#REF!</definedName>
    <definedName name="SCOD12.010.0360">#REF!</definedName>
    <definedName name="SCOD12.010.0360_1">#REF!</definedName>
    <definedName name="SCOD12.010.0550">#REF!</definedName>
    <definedName name="SCOD12.010.0550_1">#REF!</definedName>
    <definedName name="SCOD13.010.0030">#REF!</definedName>
    <definedName name="SCOD13.010.0030_1">#REF!</definedName>
    <definedName name="SCOD13.010.0090">#REF!</definedName>
    <definedName name="SCOD13.010.0090_1">#REF!</definedName>
    <definedName name="SCOD13.010.0100">#REF!</definedName>
    <definedName name="SCOD13.010.0100_1">#REF!</definedName>
    <definedName name="SCOD13.010.0110">#REF!</definedName>
    <definedName name="SCOD13.010.0110_1">#REF!</definedName>
    <definedName name="SCOD13.010.1200">#REF!</definedName>
    <definedName name="SCOD13.010.1200_1">#REF!</definedName>
    <definedName name="SCOD15.010.0010">#REF!</definedName>
    <definedName name="SCOD15.010.0010_1">#REF!</definedName>
    <definedName name="SCOD15.010.0055">#REF!</definedName>
    <definedName name="SCOD15.010.0055_1">#REF!</definedName>
    <definedName name="SCOD15.010.0140">#REF!</definedName>
    <definedName name="SCOD15.010.0140_1">#REF!</definedName>
    <definedName name="SCOD15.010.0181">#REF!</definedName>
    <definedName name="SCOD15.010.0181_1">#REF!</definedName>
    <definedName name="SCOD15.010.0270">#REF!</definedName>
    <definedName name="SCOD15.010.0270_1">#REF!</definedName>
    <definedName name="SCOD15.010.0280">#REF!</definedName>
    <definedName name="SCOD15.010.0280_1">#REF!</definedName>
    <definedName name="SCOD15.010.0290">#REF!</definedName>
    <definedName name="SCOD15.010.0290_1">#REF!</definedName>
    <definedName name="SCOD16.010.0010">#REF!</definedName>
    <definedName name="SCOD16.010.0010_1">#REF!</definedName>
    <definedName name="SCOD16.010.0060">#REF!</definedName>
    <definedName name="SCOD16.010.0060_1">#REF!</definedName>
    <definedName name="SCOD16.010.0110">#REF!</definedName>
    <definedName name="SCOD16.010.0110_1">#REF!</definedName>
    <definedName name="SCOD16.010.0120">#REF!</definedName>
    <definedName name="SCOD16.010.0120_1">#REF!</definedName>
    <definedName name="SCOD16.010.0170">#REF!</definedName>
    <definedName name="SCOD16.010.0170_1">#REF!</definedName>
    <definedName name="SCOD17.010.0080">#REF!</definedName>
    <definedName name="SCOD17.010.0080_1">#REF!</definedName>
    <definedName name="SCOD17.010.0100">#REF!</definedName>
    <definedName name="SCOD17.010.0100_1">#REF!</definedName>
    <definedName name="SCOD17.010.0150">#REF!</definedName>
    <definedName name="SCOD17.010.0150_1">#REF!</definedName>
    <definedName name="SCOD17.010.0290">#REF!</definedName>
    <definedName name="SCOD17.010.0290_1">#REF!</definedName>
    <definedName name="SCOD17.010.0390">#REF!</definedName>
    <definedName name="SCOD17.010.0390_1">#REF!</definedName>
    <definedName name="SCOD17.010.0436">#REF!</definedName>
    <definedName name="SCOD17.010.0436_1">#REF!</definedName>
    <definedName name="SCOD17.010.0437">#REF!</definedName>
    <definedName name="SCOD17.010.0437_1">#REF!</definedName>
    <definedName name="SCOD17.010.0602">#REF!</definedName>
    <definedName name="SCOD17.010.0602_1">#REF!</definedName>
    <definedName name="SCODCOMPOSIÇÃO01">#REF!</definedName>
    <definedName name="SCODCOMPOSIÇÃO01A">#REF!</definedName>
    <definedName name="SCODCOMPOSIÇÃO02">#REF!</definedName>
    <definedName name="SCODCOTADO01">#REF!</definedName>
    <definedName name="SCODCOTADO01_1">#REF!</definedName>
    <definedName name="SCODCOTADO02">#REF!</definedName>
    <definedName name="SCODCOTADO02_1">#REF!</definedName>
    <definedName name="SCODCOTADO03">#REF!</definedName>
    <definedName name="SCODCOTADO03_1">#REF!</definedName>
    <definedName name="SCODCOTADO04">#REF!</definedName>
    <definedName name="SCODCOTADO04_1">#REF!</definedName>
    <definedName name="SCODCOTADO05">#REF!</definedName>
    <definedName name="SCODCOTADO05_1">#REF!</definedName>
    <definedName name="SCODCOTADO06">#REF!</definedName>
    <definedName name="SCODCOTADO06_1">#REF!</definedName>
    <definedName name="SCODVERBA01">#REF!</definedName>
    <definedName name="SCODVERBA01_1">#REF!</definedName>
    <definedName name="SCOMPOS01">#REF!</definedName>
    <definedName name="SCOMPOS01_1">#REF!</definedName>
    <definedName name="sd">#REF!</definedName>
    <definedName name="semnome">#REF!</definedName>
    <definedName name="SENAT">#REF!</definedName>
    <definedName name="SENHAGT">"quantidades"</definedName>
    <definedName name="servente">#REF!</definedName>
    <definedName name="serventep">#REF!</definedName>
    <definedName name="servi">#REF!</definedName>
    <definedName name="Serviço">#REF!</definedName>
    <definedName name="serviçosterceirizados">#REF!</definedName>
    <definedName name="SETEMBRO">{#N/A,#N/A,TRUE,"Serviços"}</definedName>
    <definedName name="SETEMBRO_1">{#N/A,#N/A,TRUE,"Serviços"}</definedName>
    <definedName name="sewd">#REF!</definedName>
    <definedName name="SHARED_FORMULA_0">#N/A</definedName>
    <definedName name="SHARED_FORMULA_1">#N/A</definedName>
    <definedName name="SHARED_FORMULA_10">#N/A</definedName>
    <definedName name="SHARED_FORMULA_11">#N/A</definedName>
    <definedName name="SHARED_FORMULA_12">#N/A</definedName>
    <definedName name="SHARED_FORMULA_13">#N/A</definedName>
    <definedName name="SHARED_FORMULA_14">#N/A</definedName>
    <definedName name="SHARED_FORMULA_15">#N/A</definedName>
    <definedName name="SHARED_FORMULA_16">#N/A</definedName>
    <definedName name="SHARED_FORMULA_17">#N/A</definedName>
    <definedName name="SHARED_FORMULA_18">#N/A</definedName>
    <definedName name="SHARED_FORMULA_19">#N/A</definedName>
    <definedName name="SHARED_FORMULA_2">#N/A</definedName>
    <definedName name="SHARED_FORMULA_20">#N/A</definedName>
    <definedName name="SHARED_FORMULA_21">#N/A</definedName>
    <definedName name="SHARED_FORMULA_22">#N/A</definedName>
    <definedName name="SHARED_FORMULA_23">#N/A</definedName>
    <definedName name="SHARED_FORMULA_24">#N/A</definedName>
    <definedName name="SHARED_FORMULA_25">#N/A</definedName>
    <definedName name="SHARED_FORMULA_26">#N/A</definedName>
    <definedName name="SHARED_FORMULA_27">#N/A</definedName>
    <definedName name="SHARED_FORMULA_28">#N/A</definedName>
    <definedName name="SHARED_FORMULA_29">#N/A</definedName>
    <definedName name="SHARED_FORMULA_3">#N/A</definedName>
    <definedName name="SHARED_FORMULA_30">#N/A</definedName>
    <definedName name="SHARED_FORMULA_31">#N/A</definedName>
    <definedName name="SHARED_FORMULA_32">#N/A</definedName>
    <definedName name="SHARED_FORMULA_33">#N/A</definedName>
    <definedName name="SHARED_FORMULA_34">#N/A</definedName>
    <definedName name="SHARED_FORMULA_35">#N/A</definedName>
    <definedName name="SHARED_FORMULA_36">#N/A</definedName>
    <definedName name="SHARED_FORMULA_37">#N/A</definedName>
    <definedName name="SHARED_FORMULA_38">#N/A</definedName>
    <definedName name="SHARED_FORMULA_39">#N/A</definedName>
    <definedName name="SHARED_FORMULA_4">#N/A</definedName>
    <definedName name="SHARED_FORMULA_40">#N/A</definedName>
    <definedName name="SHARED_FORMULA_41">#N/A</definedName>
    <definedName name="SHARED_FORMULA_42">#N/A</definedName>
    <definedName name="SHARED_FORMULA_43">#N/A</definedName>
    <definedName name="SHARED_FORMULA_44">#N/A</definedName>
    <definedName name="SHARED_FORMULA_45">#N/A</definedName>
    <definedName name="SHARED_FORMULA_46">#N/A</definedName>
    <definedName name="SHARED_FORMULA_47">#N/A</definedName>
    <definedName name="SHARED_FORMULA_48">#N/A</definedName>
    <definedName name="SHARED_FORMULA_49">#N/A</definedName>
    <definedName name="SHARED_FORMULA_5">#N/A</definedName>
    <definedName name="SHARED_FORMULA_50">#N/A</definedName>
    <definedName name="SHARED_FORMULA_51">#N/A</definedName>
    <definedName name="SHARED_FORMULA_52">#N/A</definedName>
    <definedName name="SHARED_FORMULA_53">#N/A</definedName>
    <definedName name="SHARED_FORMULA_54">#N/A</definedName>
    <definedName name="SHARED_FORMULA_55">#N/A</definedName>
    <definedName name="SHARED_FORMULA_56">#N/A</definedName>
    <definedName name="SHARED_FORMULA_57">#N/A</definedName>
    <definedName name="SHARED_FORMULA_58">#N/A</definedName>
    <definedName name="SHARED_FORMULA_59">#N/A</definedName>
    <definedName name="SHARED_FORMULA_6">#N/A</definedName>
    <definedName name="SHARED_FORMULA_60">#N/A</definedName>
    <definedName name="SHARED_FORMULA_61">#N/A</definedName>
    <definedName name="SHARED_FORMULA_62">#N/A</definedName>
    <definedName name="SHARED_FORMULA_7">#N/A</definedName>
    <definedName name="SHARED_FORMULA_8">#N/A</definedName>
    <definedName name="SHARED_FORMULA_9">#N/A</definedName>
    <definedName name="sicro">#REF!</definedName>
    <definedName name="SIMOUNAO">#REF!</definedName>
    <definedName name="SIMOUNAO2">#REF!</definedName>
    <definedName name="sINAPI">#REF!</definedName>
    <definedName name="SINAPI_AC">#REF!</definedName>
    <definedName name="SINAPI_OUTUBRO">#REF!</definedName>
    <definedName name="SISTEM1">#REF!</definedName>
    <definedName name="SISTEM2">#REF!</definedName>
    <definedName name="SOBE_ATE_I_0">#N/A</definedName>
    <definedName name="soldador">#REF!</definedName>
    <definedName name="soma_alt">#REF!</definedName>
    <definedName name="SomaMedAtual">SUM(IF(#REF!=#REF!,IF(#REF!=#REF!,#REF!)))</definedName>
    <definedName name="ss">{#N/A,#N/A,FALSE,"Cronograma";#N/A,#N/A,FALSE,"Cronogr. 2"}</definedName>
    <definedName name="STOP">#N/A</definedName>
    <definedName name="STOP_3">#N/A</definedName>
    <definedName name="STOT01.010.0020">#REF!</definedName>
    <definedName name="STOT01.010.0020_1">#REF!</definedName>
    <definedName name="STOT01.050.0040">#REF!</definedName>
    <definedName name="STOT01.050.0040_1">#REF!</definedName>
    <definedName name="STOT01.110.0010">#REF!</definedName>
    <definedName name="STOT01.110.0010_1">#REF!</definedName>
    <definedName name="STOT01.110.0295">#REF!</definedName>
    <definedName name="STOT01.110.0295_1">#REF!</definedName>
    <definedName name="STOT01.110.0720">#REF!</definedName>
    <definedName name="STOT01.110.0720_1">#REF!</definedName>
    <definedName name="STOT01.120.O22O">#REF!</definedName>
    <definedName name="STOT01.120.O22O_1">#REF!</definedName>
    <definedName name="STOT01.150.0130">#REF!</definedName>
    <definedName name="STOT01.150.0190">#REF!</definedName>
    <definedName name="STOT01.150.0190_1">#REF!</definedName>
    <definedName name="STOT01.250.0020">#REF!</definedName>
    <definedName name="STOT01.250.0020_1">#REF!</definedName>
    <definedName name="STOT01.250.0040">#REF!</definedName>
    <definedName name="STOT01.250.0040_1">#REF!</definedName>
    <definedName name="STOT01.250.0340">#REF!</definedName>
    <definedName name="STOT01.250.0340_1">#REF!</definedName>
    <definedName name="STOT01.2500040">#REF!</definedName>
    <definedName name="STOT01.2500040_1">#REF!</definedName>
    <definedName name="STOT02.010.0020">#REF!</definedName>
    <definedName name="STOT02.010.0020_1">#REF!</definedName>
    <definedName name="STOT02.010.0030">#REF!</definedName>
    <definedName name="STOT02.010.0030_1">#REF!</definedName>
    <definedName name="STOT02.010.0050">#REF!</definedName>
    <definedName name="STOT02.010.0050_1">#REF!</definedName>
    <definedName name="STOT02.010.0060">#REF!</definedName>
    <definedName name="STOT02.010.0060_1">#REF!</definedName>
    <definedName name="STOT02.010.0065">#REF!</definedName>
    <definedName name="STOT02.010.0065_1">#REF!</definedName>
    <definedName name="STOT02.010.0080">#REF!</definedName>
    <definedName name="STOT02.010.0080_1">#REF!</definedName>
    <definedName name="STOT02.010.0090">#REF!</definedName>
    <definedName name="STOT02.010.0090_1">#REF!</definedName>
    <definedName name="STOT02.010.0130">#REF!</definedName>
    <definedName name="STOT02.010.0130_1">#REF!</definedName>
    <definedName name="STOT02.010.0140">#REF!</definedName>
    <definedName name="STOT02.010.0140_1">#REF!</definedName>
    <definedName name="STOT02.010.0150">#REF!</definedName>
    <definedName name="STOT02.010.0150_1">#REF!</definedName>
    <definedName name="STOT02.020.0020">#REF!</definedName>
    <definedName name="STOT02.020.0020_1">#REF!</definedName>
    <definedName name="STOT02.040.0320">#REF!</definedName>
    <definedName name="STOT02.040.0320_1">#REF!</definedName>
    <definedName name="STOT02.040.3910">#REF!</definedName>
    <definedName name="STOT02.040.3910_1">#REF!</definedName>
    <definedName name="STOT02.040.3930">#REF!</definedName>
    <definedName name="STOT02.040.3930_1">#REF!</definedName>
    <definedName name="STOT02.040.7438">#REF!</definedName>
    <definedName name="STOT02.040.7438_1">#REF!</definedName>
    <definedName name="STOT02.110.0136">#REF!</definedName>
    <definedName name="STOT02.110.0136_1">#REF!</definedName>
    <definedName name="STOT02.110.0736">#REF!</definedName>
    <definedName name="STOT02.110.0736_1">#REF!</definedName>
    <definedName name="STOT02.110.1866">#REF!</definedName>
    <definedName name="STOT02.110.1866_1">#REF!</definedName>
    <definedName name="STOT02.110.2021">#REF!</definedName>
    <definedName name="STOT02.110.2021_1">#REF!</definedName>
    <definedName name="STOT02.110.2070">#REF!</definedName>
    <definedName name="STOT02.110.2070_1">#REF!</definedName>
    <definedName name="STOT02.110.2284">#REF!</definedName>
    <definedName name="STOT02.110.2284_1">#REF!</definedName>
    <definedName name="STOT02.110.2758">#REF!</definedName>
    <definedName name="STOT02.110.2758_1">#REF!</definedName>
    <definedName name="STOT02.110.3862">#REF!</definedName>
    <definedName name="STOT02.110.3862_1">#REF!</definedName>
    <definedName name="STOT02.110.3868">#REF!</definedName>
    <definedName name="STOT02.110.3926">#REF!</definedName>
    <definedName name="STOT02.110.3926_1">#REF!</definedName>
    <definedName name="STOT02.110.4292">#REF!</definedName>
    <definedName name="STOT02.110.4292_1">#REF!</definedName>
    <definedName name="STOT02.110.4760">#REF!</definedName>
    <definedName name="STOT02.110.4760_1">#REF!</definedName>
    <definedName name="STOT02.120.0010">#REF!</definedName>
    <definedName name="STOT02.120.0010_1">#REF!</definedName>
    <definedName name="STOT02.120.0040">#REF!</definedName>
    <definedName name="STOT02.120.0040_1">#REF!</definedName>
    <definedName name="STOT02.140.0040">#REF!</definedName>
    <definedName name="STOT02.140.0040_1">#REF!</definedName>
    <definedName name="STOT02.160.0010">#REF!</definedName>
    <definedName name="STOT02.160.0010_1">#REF!</definedName>
    <definedName name="STOT02.160.0075">#REF!</definedName>
    <definedName name="STOT02.160.0075_1">#REF!</definedName>
    <definedName name="STOT02.210.0030">#REF!</definedName>
    <definedName name="STOT02.210.0030_1">#REF!</definedName>
    <definedName name="STOT02.210.0110">#REF!</definedName>
    <definedName name="STOT02.210.0110_1">#REF!</definedName>
    <definedName name="STOT02.210.0290">#REF!</definedName>
    <definedName name="STOT02.210.0290_1">#REF!</definedName>
    <definedName name="STOT02.210.0320">#REF!</definedName>
    <definedName name="STOT02.210.0320_1">#REF!</definedName>
    <definedName name="STOT03.010.0020">#REF!</definedName>
    <definedName name="STOT03.010.0020_1">#REF!</definedName>
    <definedName name="STOT03.010.0025">#REF!</definedName>
    <definedName name="STOT03.010.0025_1">#REF!</definedName>
    <definedName name="STOT03.010.0040">#REF!</definedName>
    <definedName name="STOT03.010.0040_1">#REF!</definedName>
    <definedName name="STOT03.010.0050">#REF!</definedName>
    <definedName name="STOT03.010.0050_1">#REF!</definedName>
    <definedName name="STOT03.010.0100">#REF!</definedName>
    <definedName name="STOT03.010.0100_1">#REF!</definedName>
    <definedName name="STOT03.010.0140">#REF!</definedName>
    <definedName name="STOT03.010.0140_1">#REF!</definedName>
    <definedName name="STOT03.010.0160">#REF!</definedName>
    <definedName name="STOT03.010.0160_1">#REF!</definedName>
    <definedName name="STOT03.010.0170">#REF!</definedName>
    <definedName name="STOT03.010.0170_1">#REF!</definedName>
    <definedName name="STOT03.010.0180">#REF!</definedName>
    <definedName name="STOT03.010.0180_1">#REF!</definedName>
    <definedName name="STOT03.010.0190">#REF!</definedName>
    <definedName name="STOT03.010.0190_1">#REF!</definedName>
    <definedName name="STOT03.010.0200">#REF!</definedName>
    <definedName name="STOT03.010.0200_1">#REF!</definedName>
    <definedName name="STOT04.010.0010">#REF!</definedName>
    <definedName name="STOT04.010.0010_1">#REF!</definedName>
    <definedName name="STOT04.010.0040">#REF!</definedName>
    <definedName name="STOT04.010.0040_1">#REF!</definedName>
    <definedName name="STOT04.010.0070">#REF!</definedName>
    <definedName name="STOT04.010.0070_1">#REF!</definedName>
    <definedName name="STOT04.010.0150">#REF!</definedName>
    <definedName name="STOT04.010.0150_1">#REF!</definedName>
    <definedName name="STOT04.010.0190">#REF!</definedName>
    <definedName name="STOT04.010.0190_1">#REF!</definedName>
    <definedName name="STOT04.010.0200">#REF!</definedName>
    <definedName name="STOT04.010.0200_1">#REF!</definedName>
    <definedName name="STOT04.010.0290">#REF!</definedName>
    <definedName name="STOT04.010.0290_1">#REF!</definedName>
    <definedName name="STOT04.010.0320">#REF!</definedName>
    <definedName name="STOT04.010.0320_1">#REF!</definedName>
    <definedName name="stot04.010.0330">#REF!</definedName>
    <definedName name="STOT04.010.0330_1">#REF!</definedName>
    <definedName name="STOT04.010.0371">#REF!</definedName>
    <definedName name="STOT04.010.0371_1">#REF!</definedName>
    <definedName name="STOT04.010.0375">#REF!</definedName>
    <definedName name="STOT04.010.0375_1">#REF!</definedName>
    <definedName name="STOT04.010.0395">#REF!</definedName>
    <definedName name="STOT04.010.0395_1">#REF!</definedName>
    <definedName name="STOT04.010.0420">#REF!</definedName>
    <definedName name="STOT04.010.0420_1">#REF!</definedName>
    <definedName name="STOT04.010.0430">#REF!</definedName>
    <definedName name="STOT04.010.0430_1">#REF!</definedName>
    <definedName name="STOT05.010.0020">#REF!</definedName>
    <definedName name="STOT05.010.0020_1">#REF!</definedName>
    <definedName name="STOT05.110.0005">#REF!</definedName>
    <definedName name="STOT05.110.0005_1">#REF!</definedName>
    <definedName name="STOT05.110.0420">#REF!</definedName>
    <definedName name="STOT05.110.0420_1">#REF!</definedName>
    <definedName name="STOT05.110.1300">#REF!</definedName>
    <definedName name="STOT05.110.1300_1">#REF!</definedName>
    <definedName name="STOT05.110.1565">#REF!</definedName>
    <definedName name="STOT05.110.1565_1">#REF!</definedName>
    <definedName name="STOT05.110.1590">#REF!</definedName>
    <definedName name="STOT05.110.1590_1">#REF!</definedName>
    <definedName name="STOT05.110.1620">#REF!</definedName>
    <definedName name="STOT05.120.0060">#REF!</definedName>
    <definedName name="STOT05.120.0060_1">#REF!</definedName>
    <definedName name="STOT06.010.0010">#REF!</definedName>
    <definedName name="STOT06.010.0010_1">#REF!</definedName>
    <definedName name="STOT08.010.0010">#REF!</definedName>
    <definedName name="STOT08.010.0010_1">#REF!</definedName>
    <definedName name="STOT08.010.0040">#REF!</definedName>
    <definedName name="STOT08.010.0040_1">#REF!</definedName>
    <definedName name="STOT08.010.0060">#REF!</definedName>
    <definedName name="STOT08.010.0060_1">#REF!</definedName>
    <definedName name="STOT08.010.0120">#REF!</definedName>
    <definedName name="STOT08.010.0120_1">#REF!</definedName>
    <definedName name="STOT08.010.0130">#REF!</definedName>
    <definedName name="STOT08.010.0130_1">#REF!</definedName>
    <definedName name="STOT08.010.0135">#REF!</definedName>
    <definedName name="STOT08.010.0135_1">#REF!</definedName>
    <definedName name="STOT08.010.0190">#REF!</definedName>
    <definedName name="STOT08.010.0190_1">#REF!</definedName>
    <definedName name="STOT08.010.0270">#REF!</definedName>
    <definedName name="STOT08.010.0270_1">#REF!</definedName>
    <definedName name="STOT080.010.0350">#REF!</definedName>
    <definedName name="STOT080.010.0350_1">#REF!</definedName>
    <definedName name="STOT09.010.0060">#REF!</definedName>
    <definedName name="STOT09.010.0060_1">#REF!</definedName>
    <definedName name="STOT09.010.0070">#REF!</definedName>
    <definedName name="STOT09.010.0070_1">#REF!</definedName>
    <definedName name="STOT09.010.0240">#REF!</definedName>
    <definedName name="STOT09.010.0240_1">#REF!</definedName>
    <definedName name="STOT09.010.0380">#REF!</definedName>
    <definedName name="STOT09.010.0380_1">#REF!</definedName>
    <definedName name="STOT09.010.0430">#REF!</definedName>
    <definedName name="STOT09.010.0430_1">#REF!</definedName>
    <definedName name="STOT09.010.0470">#REF!</definedName>
    <definedName name="STOT09.010.0470_1">#REF!</definedName>
    <definedName name="STOT09.010.0700">#REF!</definedName>
    <definedName name="STOT09.010.0700_1">#REF!</definedName>
    <definedName name="STOT10.010.0140">#REF!</definedName>
    <definedName name="STOT10.010.0140_1">#REF!</definedName>
    <definedName name="STOT10.010.0150">#REF!</definedName>
    <definedName name="STOT10.010.0150_1">#REF!</definedName>
    <definedName name="STOT10.010.0180">#REF!</definedName>
    <definedName name="STOT10.010.0180_1">#REF!</definedName>
    <definedName name="STOT10.010.0270">#REF!</definedName>
    <definedName name="STOT10.010.0270_1">#REF!</definedName>
    <definedName name="STOT10.010.0280">#REF!</definedName>
    <definedName name="STOT10.010.0280_1">#REF!</definedName>
    <definedName name="STOT10.010.0290">#REF!</definedName>
    <definedName name="STOT10.010.0290_1">#REF!</definedName>
    <definedName name="STOT10.010.0298">#REF!</definedName>
    <definedName name="STOT10.010.0298_1">#REF!</definedName>
    <definedName name="STOT10.010.0307">#REF!</definedName>
    <definedName name="STOT10.010.0307_1">#REF!</definedName>
    <definedName name="STOT10.010.0308">#REF!</definedName>
    <definedName name="STOT10.010.0308_1">#REF!</definedName>
    <definedName name="STOT10.010.0310">#REF!</definedName>
    <definedName name="STOT10.010.0310_1">#REF!</definedName>
    <definedName name="STOT10.010.0330">#REF!</definedName>
    <definedName name="STOT10.010.0330_1">#REF!</definedName>
    <definedName name="STOT10.010.0333">#REF!</definedName>
    <definedName name="STOT10.010.0333_1">#REF!</definedName>
    <definedName name="STOT10.010.0350">#REF!</definedName>
    <definedName name="STOT10.010.0350_1">#REF!</definedName>
    <definedName name="STOT10.010.0380">#REF!</definedName>
    <definedName name="STOT10.010.0380_1">#REF!</definedName>
    <definedName name="STOT10.010.0400">#REF!</definedName>
    <definedName name="STOT10.010.0400_1">#REF!</definedName>
    <definedName name="STOT10.010.0431">#REF!</definedName>
    <definedName name="STOT10.010.0431_1">#REF!</definedName>
    <definedName name="STOT10.010.1100">#REF!</definedName>
    <definedName name="STOT10.010.1100_1">#REF!</definedName>
    <definedName name="STOT10.010.1110">#REF!</definedName>
    <definedName name="STOT10.010.1110_1">#REF!</definedName>
    <definedName name="STOT12.010.0010">#REF!</definedName>
    <definedName name="STOT12.010.0010_1">#REF!</definedName>
    <definedName name="STOT12.010.0050">#REF!</definedName>
    <definedName name="STOT12.010.0050_1">#REF!</definedName>
    <definedName name="STOT12.010.0060">#REF!</definedName>
    <definedName name="STOT12.010.0060_1">#REF!</definedName>
    <definedName name="STOT12.010.0210">#REF!</definedName>
    <definedName name="STOT12.010.0210_1">#REF!</definedName>
    <definedName name="STOT12.010.0300">#REF!</definedName>
    <definedName name="STOT12.010.0300_1">#REF!</definedName>
    <definedName name="STOT12.010.0340">#REF!</definedName>
    <definedName name="STOT12.010.0340_1">#REF!</definedName>
    <definedName name="STOT12.010.0360">#REF!</definedName>
    <definedName name="STOT12.010.0360_1">#REF!</definedName>
    <definedName name="STOT12.010.0550">#REF!</definedName>
    <definedName name="STOT12.010.0550_1">#REF!</definedName>
    <definedName name="STOT13.010.0030">#REF!</definedName>
    <definedName name="STOT13.010.0030_1">#REF!</definedName>
    <definedName name="STOT13.010.0040">#REF!</definedName>
    <definedName name="STOT13.010.0040_1">#REF!</definedName>
    <definedName name="STOT13.010.0090">#REF!</definedName>
    <definedName name="STOT13.010.0090_1">#REF!</definedName>
    <definedName name="STOT13.010.0100">#REF!</definedName>
    <definedName name="STOT13.010.0100_1">#REF!</definedName>
    <definedName name="STOT13.010.0110">#REF!</definedName>
    <definedName name="STOT13.010.0110_1">#REF!</definedName>
    <definedName name="STOT13.010.0350">#REF!</definedName>
    <definedName name="STOT13.010.0350_1">#REF!</definedName>
    <definedName name="STOT13.010.0360">#REF!</definedName>
    <definedName name="STOT13.010.0360_1">#REF!</definedName>
    <definedName name="STOT13.010.0380">#REF!</definedName>
    <definedName name="STOT13.010.0380_1">#REF!</definedName>
    <definedName name="STOT13.010.0410">#REF!</definedName>
    <definedName name="STOT13.010.0410_1">#REF!</definedName>
    <definedName name="STOT13.010.0860">#REF!</definedName>
    <definedName name="STOT13.010.0860_1">#REF!</definedName>
    <definedName name="STOT13.010.0880">#REF!</definedName>
    <definedName name="STOT13.010.0880_1">#REF!</definedName>
    <definedName name="STOT13.010.1200">#REF!</definedName>
    <definedName name="STOT13.010.1200_1">#REF!</definedName>
    <definedName name="STOT15.010.0010">#REF!</definedName>
    <definedName name="STOT15.010.0010_1">#REF!</definedName>
    <definedName name="STOT15.010.0040">#REF!</definedName>
    <definedName name="STOT15.010.0040_1">#REF!</definedName>
    <definedName name="STOT15.010.0055">#REF!</definedName>
    <definedName name="STOT15.010.0055_1">#REF!</definedName>
    <definedName name="STOT15.010.0140">#REF!</definedName>
    <definedName name="STOT15.010.0140_1">#REF!</definedName>
    <definedName name="STOT15.010.0181">#REF!</definedName>
    <definedName name="STOT15.010.0181_1">#REF!</definedName>
    <definedName name="STOT15.010.0270">#REF!</definedName>
    <definedName name="STOT15.010.0270_1">#REF!</definedName>
    <definedName name="STOT15.010.0280">#REF!</definedName>
    <definedName name="STOT15.010.0280_1">#REF!</definedName>
    <definedName name="STOT15.010.0290">#REF!</definedName>
    <definedName name="STOT15.010.0290_1">#REF!</definedName>
    <definedName name="STOT16.010.0010">#REF!</definedName>
    <definedName name="STOT16.010.0010_1">#REF!</definedName>
    <definedName name="STOT16.010.0060">#REF!</definedName>
    <definedName name="STOT16.010.0060_1">#REF!</definedName>
    <definedName name="STOT16.010.0110">#REF!</definedName>
    <definedName name="STOT16.010.0110_1">#REF!</definedName>
    <definedName name="STOT16.010.0120">#REF!</definedName>
    <definedName name="STOT16.010.0120_1">#REF!</definedName>
    <definedName name="STOT16.010.0150">#REF!</definedName>
    <definedName name="STOT16.010.0150_1">#REF!</definedName>
    <definedName name="STOT16.010.0170">#REF!</definedName>
    <definedName name="STOT16.010.0170_1">#REF!</definedName>
    <definedName name="STOT17.010.0080">#REF!</definedName>
    <definedName name="STOT17.010.0080_1">#REF!</definedName>
    <definedName name="STOT17.010.0100">#REF!</definedName>
    <definedName name="STOT17.010.0100_1">#REF!</definedName>
    <definedName name="STOT17.010.0120">#REF!</definedName>
    <definedName name="STOT17.010.0120_1">#REF!</definedName>
    <definedName name="STOT17.010.0150">#REF!</definedName>
    <definedName name="STOT17.010.0150_1">#REF!</definedName>
    <definedName name="STOT17.010.0290">#REF!</definedName>
    <definedName name="STOT17.010.0290_1">#REF!</definedName>
    <definedName name="STOT17.010.0350">#REF!</definedName>
    <definedName name="STOT17.010.0350_1">#REF!</definedName>
    <definedName name="STOT17.010.0390">#REF!</definedName>
    <definedName name="STOT17.010.0390_1">#REF!</definedName>
    <definedName name="STOT17.010.0437">#REF!</definedName>
    <definedName name="STOT17.010.0437_1">#REF!</definedName>
    <definedName name="STOT17.010.0602">#REF!</definedName>
    <definedName name="STOT17.010.0602_1">#REF!</definedName>
    <definedName name="STOTCOMPOS01">#REF!</definedName>
    <definedName name="STOTCOMPOS01_1">#REF!</definedName>
    <definedName name="SUB_91">#N/A</definedName>
    <definedName name="SUB_92">#N/A</definedName>
    <definedName name="SUB_93">#N/A</definedName>
    <definedName name="SUB_94">#N/A</definedName>
    <definedName name="SUB_95">#N/A</definedName>
    <definedName name="SUB_96">#N/A</definedName>
    <definedName name="SUB_97">#N/A</definedName>
    <definedName name="SUB_SI">#N/A</definedName>
    <definedName name="SUBDER">#REF!</definedName>
    <definedName name="SUBDIV">#REF!</definedName>
    <definedName name="SUBEQP">#REF!</definedName>
    <definedName name="SUBMUR">#REF!</definedName>
    <definedName name="SUCCAO">#REF!</definedName>
    <definedName name="SUCCAO___0">#REF!</definedName>
    <definedName name="SUCCAO___2">#REF!</definedName>
    <definedName name="t">'[4]di-stp - pms'!#REF!</definedName>
    <definedName name="tab">#REF!</definedName>
    <definedName name="Tab_Serv.">#REF!</definedName>
    <definedName name="Tab_Serviços">#REF!</definedName>
    <definedName name="TABELA">#REF!</definedName>
    <definedName name="tabtubo">#REF!</definedName>
    <definedName name="tabtubo___0">#REF!</definedName>
    <definedName name="tabtubo___2">#REF!</definedName>
    <definedName name="TABTUBOMM">#REF!</definedName>
    <definedName name="TABTUBOMM___0">#REF!</definedName>
    <definedName name="TABTUBOMM___2">#REF!</definedName>
    <definedName name="tc">#REF!</definedName>
    <definedName name="TD">#REF!</definedName>
    <definedName name="Teor1">'[3]Página 16'!$A$3:$A$7</definedName>
    <definedName name="TERRA">#REF!</definedName>
    <definedName name="TERRA_1">#REF!</definedName>
    <definedName name="TESTE">#REF!</definedName>
    <definedName name="tetuytw">#REF!</definedName>
    <definedName name="the">#REF!</definedName>
    <definedName name="Tijuipe">#REF!</definedName>
    <definedName name="tijuipinho">#REF!</definedName>
    <definedName name="Tipo_de_Obra">#REF!</definedName>
    <definedName name="TipoOrçamento">"BASE"</definedName>
    <definedName name="titbeb">#REF!</definedName>
    <definedName name="TITCHAF">#REF!</definedName>
    <definedName name="_xlnm.Print_Titles" localSheetId="5">'Cronograma Físico-Financeiro'!$A:$C</definedName>
    <definedName name="_xlnm.Print_Titles" localSheetId="2">'M de Calculo '!$7:$9</definedName>
    <definedName name="_xlnm.Print_Titles" localSheetId="1">'Orçamento Sintético'!$4:$4</definedName>
    <definedName name="topógrafo">#REF!</definedName>
    <definedName name="total">#REF!</definedName>
    <definedName name="TOTALMATERIAL">#REF!</definedName>
    <definedName name="TOTALMATERIAL_1">#REF!</definedName>
    <definedName name="TOTALSAIBRO">#REF!</definedName>
    <definedName name="TOTALSERVIÇO">#REF!</definedName>
    <definedName name="TOTALSERVIÇO_1">#REF!</definedName>
    <definedName name="TOTFASE">#REF!</definedName>
    <definedName name="TOTFASE_1">#REF!</definedName>
    <definedName name="TOTFASE_5">#REF!</definedName>
    <definedName name="TOTFASE_6">#REF!</definedName>
    <definedName name="TOTQTS">#REF!</definedName>
    <definedName name="TPM">#REF!</definedName>
    <definedName name="transolo">#REF!</definedName>
    <definedName name="transporte">#REF!</definedName>
    <definedName name="TTT">#REF!</definedName>
    <definedName name="Tubos_PRFV">#REF!</definedName>
    <definedName name="Tubos_PRFV___0">#REF!</definedName>
    <definedName name="Tubos_PRFV___2">#REF!</definedName>
    <definedName name="tubulão">#REF!</definedName>
    <definedName name="tubulCA">#REF!</definedName>
    <definedName name="TXTEQUIP">#REF!</definedName>
    <definedName name="TXTMARCA">#REF!</definedName>
    <definedName name="TXTMOD">#REF!</definedName>
    <definedName name="TXTPOT">#REF!</definedName>
    <definedName name="TYUIO">{#N/A,#N/A,TRUE,"Serviços"}</definedName>
    <definedName name="TYUIO_1">{#N/A,#N/A,TRUE,"Serviços"}</definedName>
    <definedName name="UA">#N/A</definedName>
    <definedName name="usodeequipamentos">#REF!</definedName>
    <definedName name="VAA">#REF!</definedName>
    <definedName name="VAA_1">#REF!</definedName>
    <definedName name="VALOR">#N/A</definedName>
    <definedName name="VALOR_1">#N/A</definedName>
    <definedName name="VALOR_2">#N/A</definedName>
    <definedName name="Valor_total_cal">#REF!</definedName>
    <definedName name="VAMM">#REF!</definedName>
    <definedName name="vasos.xlx">#REF!</definedName>
    <definedName name="VAT">#REF!</definedName>
    <definedName name="VAT_1">#REF!</definedName>
    <definedName name="VAZAO">#REF!</definedName>
    <definedName name="VAZAO___0">#REF!</definedName>
    <definedName name="VAZAO___2">#REF!</definedName>
    <definedName name="Vazio1">'[3]Página 16'!$B$3:$B$7</definedName>
    <definedName name="vb">#REF!</definedName>
    <definedName name="VBF">#REF!</definedName>
    <definedName name="VBF_1">#REF!</definedName>
    <definedName name="ve">#REF!</definedName>
    <definedName name="ve_1">#REF!</definedName>
    <definedName name="VE1_1">#REF!</definedName>
    <definedName name="VEC">#REF!</definedName>
    <definedName name="verde">#REF!</definedName>
    <definedName name="verdepav">#REF!</definedName>
    <definedName name="VERIFICA_SI">#N/A</definedName>
    <definedName name="vigia">#REF!</definedName>
    <definedName name="VO">#REF!</definedName>
    <definedName name="VO_1">#REF!</definedName>
    <definedName name="VO1_1">#REF!</definedName>
    <definedName name="VOC">#REF!</definedName>
    <definedName name="Vol_Estrutural">#REF!</definedName>
    <definedName name="Vol_Estrutural_1">#REF!</definedName>
    <definedName name="VOLCON">#REF!</definedName>
    <definedName name="VOLCON_1">#REF!</definedName>
    <definedName name="VOLCONC">#REF!</definedName>
    <definedName name="VOLCONC_1">#REF!</definedName>
    <definedName name="vr">#REF!</definedName>
    <definedName name="VR_1">#REF!</definedName>
    <definedName name="VRC">#REF!</definedName>
    <definedName name="VTE">#REF!</definedName>
    <definedName name="VTE_1">#REF!</definedName>
    <definedName name="W">#REF!</definedName>
    <definedName name="w3r">#REF!</definedName>
    <definedName name="wer">#REF!</definedName>
    <definedName name="WEWRWR">#N/A</definedName>
    <definedName name="WITENS">#REF!</definedName>
    <definedName name="WNMLOCAL">#REF!</definedName>
    <definedName name="WNMMUN">#REF!</definedName>
    <definedName name="WNMSERV">#REF!</definedName>
    <definedName name="wqeqwrewrqqw">#REF!</definedName>
    <definedName name="wrn.Cronograma.">{#N/A,#N/A,FALSE,"Cronograma";#N/A,#N/A,FALSE,"Cronogr. 2"}</definedName>
    <definedName name="wrn.GERAL.">{#N/A,#N/A,FALSE,"ET-CAPA";#N/A,#N/A,FALSE,"ET-PAG1";#N/A,#N/A,FALSE,"ET-PAG2";#N/A,#N/A,FALSE,"ET-PAG3";#N/A,#N/A,FALSE,"ET-PAG4";#N/A,#N/A,FALSE,"ET-PAG5"}</definedName>
    <definedName name="wrn.Orçamento.">{#N/A,#N/A,FALSE,"Planilha";#N/A,#N/A,FALSE,"Resumo";#N/A,#N/A,FALSE,"Fisico";#N/A,#N/A,FALSE,"Financeiro";#N/A,#N/A,FALSE,"Financeiro"}</definedName>
    <definedName name="wrn.PENDENCIAS.">{#N/A,#N/A,FALSE,"GERAL";#N/A,#N/A,FALSE,"012-96";#N/A,#N/A,FALSE,"018-96";#N/A,#N/A,FALSE,"027-96";#N/A,#N/A,FALSE,"059-96";#N/A,#N/A,FALSE,"076-96";#N/A,#N/A,FALSE,"019-97";#N/A,#N/A,FALSE,"021-97";#N/A,#N/A,FALSE,"022-97";#N/A,#N/A,FALSE,"028-97"}</definedName>
    <definedName name="wrn.Tipo.">{#N/A,#N/A,TRUE,"Serviços"}</definedName>
    <definedName name="wrn.Tipo._1">{#N/A,#N/A,TRUE,"Serviços"}</definedName>
    <definedName name="WWW">plan1</definedName>
    <definedName name="x">#REF!</definedName>
    <definedName name="X1a">#REF!</definedName>
    <definedName name="X2a">#REF!</definedName>
    <definedName name="XALFA">#REF!</definedName>
    <definedName name="XDATA">#REF!</definedName>
    <definedName name="xique">#REF!</definedName>
    <definedName name="XITEM">#REF!</definedName>
    <definedName name="XLOC">#REF!</definedName>
    <definedName name="xnInforme_quantos_bebedouros____bebqt__if_bebqt__0__xlQt.bebedouros_invalida___ENTER_p_reinformar__xresp__branch_rqtderv">#REF!</definedName>
    <definedName name="XNUCOPIAS">#REF!</definedName>
    <definedName name="XRESP">#REF!</definedName>
    <definedName name="XTITRES">#REF!</definedName>
    <definedName name="XXX">#N/A</definedName>
    <definedName name="Y">#REF!</definedName>
    <definedName name="Ý">#REF!</definedName>
    <definedName name="ytdju">#REF!</definedName>
    <definedName name="Z">#REF!</definedName>
  </definedNames>
  <calcPr calcId="162913" fullPrecision="0"/>
</workbook>
</file>

<file path=xl/calcChain.xml><?xml version="1.0" encoding="utf-8"?>
<calcChain xmlns="http://schemas.openxmlformats.org/spreadsheetml/2006/main">
  <c r="P136" i="3" l="1"/>
  <c r="L103" i="13"/>
  <c r="M52" i="3" l="1"/>
  <c r="O42" i="4" l="1"/>
  <c r="C418" i="3"/>
  <c r="A421" i="3" l="1"/>
  <c r="M422" i="3"/>
  <c r="M421" i="3" s="1"/>
  <c r="L421" i="3" l="1"/>
  <c r="B421" i="3"/>
  <c r="M326" i="3" l="1"/>
  <c r="M327" i="3"/>
  <c r="M328" i="3"/>
  <c r="M329" i="3"/>
  <c r="M330" i="3"/>
  <c r="M331" i="3"/>
  <c r="M332" i="3"/>
  <c r="M333" i="3"/>
  <c r="M334" i="3"/>
  <c r="M335" i="3"/>
  <c r="M336" i="3"/>
  <c r="M337" i="3"/>
  <c r="M325" i="3"/>
  <c r="B2" i="9" l="1"/>
  <c r="AC8" i="9" l="1"/>
  <c r="AC9" i="9"/>
  <c r="AC10" i="9"/>
  <c r="AC7" i="9"/>
  <c r="Y11" i="9"/>
  <c r="W11" i="9"/>
  <c r="U11" i="9"/>
  <c r="S11" i="9"/>
  <c r="Q11" i="9"/>
  <c r="O11" i="9"/>
  <c r="A10" i="9"/>
  <c r="A9" i="9"/>
  <c r="A8" i="9"/>
  <c r="A7" i="9"/>
  <c r="M11" i="9"/>
  <c r="K11" i="9"/>
  <c r="I11" i="9"/>
  <c r="G11" i="9"/>
  <c r="E11" i="9" l="1"/>
  <c r="B8" i="9"/>
  <c r="B9" i="9"/>
  <c r="B10" i="9"/>
  <c r="B7" i="9"/>
  <c r="E12" i="9" l="1"/>
  <c r="G12" i="9" s="1"/>
  <c r="I12" i="9" s="1"/>
  <c r="K12" i="9" s="1"/>
  <c r="M12" i="9" s="1"/>
  <c r="O12" i="9" s="1"/>
  <c r="Q12" i="9" s="1"/>
  <c r="S12" i="9" s="1"/>
  <c r="U12" i="9" s="1"/>
  <c r="W12" i="9" s="1"/>
  <c r="Y12" i="9" s="1"/>
  <c r="AA12" i="9" s="1"/>
  <c r="AC11" i="9"/>
  <c r="E2" i="3" l="1"/>
  <c r="A2" i="3"/>
  <c r="M440" i="3"/>
  <c r="M438" i="3"/>
  <c r="M428" i="3"/>
  <c r="H430" i="3"/>
  <c r="M430" i="3" s="1"/>
  <c r="H432" i="3" s="1"/>
  <c r="M432" i="3" s="1"/>
  <c r="M420" i="3" l="1"/>
  <c r="M416" i="3"/>
  <c r="C434" i="3"/>
  <c r="M434" i="3" l="1"/>
  <c r="C436" i="3"/>
  <c r="M436" i="3" s="1"/>
  <c r="A320" i="3" l="1"/>
  <c r="A342" i="3"/>
  <c r="L342" i="3" s="1"/>
  <c r="L343" i="3" s="1"/>
  <c r="M355" i="3"/>
  <c r="M354" i="3"/>
  <c r="M353" i="3"/>
  <c r="M352" i="3"/>
  <c r="M351" i="3"/>
  <c r="M350" i="3"/>
  <c r="M349" i="3"/>
  <c r="M348" i="3"/>
  <c r="M347" i="3"/>
  <c r="M346" i="3"/>
  <c r="M345" i="3"/>
  <c r="M344" i="3"/>
  <c r="M343" i="3"/>
  <c r="A340" i="3"/>
  <c r="B340" i="3" s="1"/>
  <c r="M342" i="3" l="1"/>
  <c r="L344" i="3"/>
  <c r="L345" i="3" s="1"/>
  <c r="L346" i="3" s="1"/>
  <c r="L347" i="3" s="1"/>
  <c r="L348" i="3" s="1"/>
  <c r="L349" i="3" s="1"/>
  <c r="L350" i="3" s="1"/>
  <c r="L351" i="3" s="1"/>
  <c r="L352" i="3" s="1"/>
  <c r="L353" i="3" s="1"/>
  <c r="L354" i="3" s="1"/>
  <c r="L355" i="3" s="1"/>
  <c r="B342" i="3"/>
  <c r="L340" i="3"/>
  <c r="L341" i="3" s="1"/>
  <c r="M292" i="3"/>
  <c r="M293" i="3"/>
  <c r="M294" i="3"/>
  <c r="M295" i="3"/>
  <c r="M296" i="3"/>
  <c r="M297" i="3"/>
  <c r="M298" i="3"/>
  <c r="M299" i="3"/>
  <c r="M300" i="3"/>
  <c r="M301" i="3"/>
  <c r="M302" i="3"/>
  <c r="M303" i="3"/>
  <c r="M291" i="3"/>
  <c r="A289" i="3" l="1"/>
  <c r="A286" i="3"/>
  <c r="B286" i="3" s="1"/>
  <c r="M287" i="3"/>
  <c r="M286" i="3" s="1"/>
  <c r="M285" i="3"/>
  <c r="M277" i="3"/>
  <c r="C273" i="3"/>
  <c r="C275" i="3" s="1"/>
  <c r="M261" i="3"/>
  <c r="M257" i="3"/>
  <c r="C259" i="3"/>
  <c r="M254" i="3"/>
  <c r="M253" i="3"/>
  <c r="M252" i="3"/>
  <c r="M230" i="3"/>
  <c r="M229" i="3"/>
  <c r="M228" i="3"/>
  <c r="M207" i="3"/>
  <c r="M206" i="3"/>
  <c r="M205" i="3"/>
  <c r="M184" i="3"/>
  <c r="M183" i="3"/>
  <c r="M182" i="3"/>
  <c r="M160" i="3"/>
  <c r="M159" i="3"/>
  <c r="M158" i="3"/>
  <c r="M157" i="3"/>
  <c r="M156" i="3"/>
  <c r="M155" i="3"/>
  <c r="M154" i="3"/>
  <c r="M153" i="3"/>
  <c r="M152" i="3"/>
  <c r="M151" i="3"/>
  <c r="M150" i="3"/>
  <c r="M149" i="3"/>
  <c r="M148" i="3"/>
  <c r="M147" i="3"/>
  <c r="M146" i="3"/>
  <c r="M145" i="3"/>
  <c r="M144" i="3"/>
  <c r="M143" i="3"/>
  <c r="M142" i="3"/>
  <c r="M141" i="3"/>
  <c r="M140" i="3"/>
  <c r="M139" i="3"/>
  <c r="A138" i="3"/>
  <c r="B138" i="3" s="1"/>
  <c r="A136" i="3"/>
  <c r="L136" i="3" s="1"/>
  <c r="L137" i="3" s="1"/>
  <c r="L286" i="3" l="1"/>
  <c r="L287" i="3" s="1"/>
  <c r="M138" i="3"/>
  <c r="L138" i="3"/>
  <c r="L139" i="3" s="1"/>
  <c r="L140" i="3" s="1"/>
  <c r="L141" i="3" s="1"/>
  <c r="L142" i="3" s="1"/>
  <c r="L143" i="3" s="1"/>
  <c r="L144" i="3" s="1"/>
  <c r="L145" i="3" s="1"/>
  <c r="L146" i="3" s="1"/>
  <c r="L147" i="3" s="1"/>
  <c r="L148" i="3" s="1"/>
  <c r="L149" i="3" s="1"/>
  <c r="L150" i="3" s="1"/>
  <c r="L151" i="3" s="1"/>
  <c r="L152" i="3" s="1"/>
  <c r="L153" i="3" s="1"/>
  <c r="L154" i="3" s="1"/>
  <c r="L155" i="3" s="1"/>
  <c r="L156" i="3" s="1"/>
  <c r="L157" i="3" s="1"/>
  <c r="L158" i="3" s="1"/>
  <c r="L159" i="3" s="1"/>
  <c r="L160" i="3" s="1"/>
  <c r="B136" i="3"/>
  <c r="M113" i="3" l="1"/>
  <c r="M114" i="3"/>
  <c r="M115" i="3"/>
  <c r="M116" i="3"/>
  <c r="M117" i="3"/>
  <c r="M118" i="3"/>
  <c r="M119" i="3"/>
  <c r="M120" i="3"/>
  <c r="M121" i="3"/>
  <c r="M122" i="3"/>
  <c r="M123" i="3"/>
  <c r="M124" i="3"/>
  <c r="M125" i="3"/>
  <c r="M126" i="3"/>
  <c r="M127" i="3"/>
  <c r="M128" i="3"/>
  <c r="M129" i="3"/>
  <c r="M130" i="3"/>
  <c r="M131" i="3"/>
  <c r="M132" i="3"/>
  <c r="M133" i="3"/>
  <c r="M112" i="3"/>
  <c r="A106" i="3"/>
  <c r="L106" i="3" s="1"/>
  <c r="L107" i="3" s="1"/>
  <c r="M111" i="3" l="1"/>
  <c r="G135" i="3" s="1"/>
  <c r="M135" i="3" s="1"/>
  <c r="B106" i="3"/>
  <c r="G137" i="3" l="1"/>
  <c r="M137" i="3" s="1"/>
  <c r="M136" i="3" s="1"/>
  <c r="E2" i="2" l="1"/>
  <c r="D2" i="2"/>
  <c r="I50" i="4" l="1"/>
  <c r="I49" i="4"/>
  <c r="A45" i="4"/>
  <c r="A46" i="4" s="1"/>
  <c r="C44" i="4"/>
  <c r="A39" i="4"/>
  <c r="C39" i="4" s="1"/>
  <c r="C38" i="4"/>
  <c r="I37" i="4"/>
  <c r="I35" i="4"/>
  <c r="M33" i="4"/>
  <c r="M32" i="4"/>
  <c r="L32" i="4"/>
  <c r="V29" i="4"/>
  <c r="I29" i="4"/>
  <c r="A28" i="4"/>
  <c r="A29" i="4" s="1"/>
  <c r="O27" i="4"/>
  <c r="C27" i="4"/>
  <c r="N25" i="4"/>
  <c r="O25" i="4" s="1"/>
  <c r="N24" i="4"/>
  <c r="O24" i="4" s="1"/>
  <c r="O23" i="4"/>
  <c r="M22" i="4"/>
  <c r="I22" i="4"/>
  <c r="A22" i="4"/>
  <c r="A23" i="4" s="1"/>
  <c r="M21" i="4"/>
  <c r="I21" i="4"/>
  <c r="C21" i="4"/>
  <c r="M20" i="4"/>
  <c r="I20" i="4"/>
  <c r="M19" i="4"/>
  <c r="I19" i="4"/>
  <c r="M18" i="4"/>
  <c r="I18" i="4"/>
  <c r="A15" i="4"/>
  <c r="A17" i="4" s="1"/>
  <c r="A18" i="4" s="1"/>
  <c r="C14" i="4"/>
  <c r="C13" i="4"/>
  <c r="C12" i="4"/>
  <c r="C11" i="4"/>
  <c r="C10" i="4"/>
  <c r="C9" i="4"/>
  <c r="I8" i="4"/>
  <c r="C8" i="4"/>
  <c r="A3" i="4"/>
  <c r="A4" i="4" s="1"/>
  <c r="C2" i="4"/>
  <c r="M448" i="3"/>
  <c r="M447" i="3" s="1"/>
  <c r="A447" i="3"/>
  <c r="L447" i="3" s="1"/>
  <c r="M446" i="3"/>
  <c r="M445" i="3" s="1"/>
  <c r="A445" i="3"/>
  <c r="L445" i="3" s="1"/>
  <c r="M444" i="3"/>
  <c r="M443" i="3" s="1"/>
  <c r="A443" i="3"/>
  <c r="B443" i="3" s="1"/>
  <c r="M442" i="3"/>
  <c r="M441" i="3" s="1"/>
  <c r="A441" i="3"/>
  <c r="B441" i="3" s="1"/>
  <c r="A439" i="3"/>
  <c r="B439" i="3" s="1"/>
  <c r="A437" i="3"/>
  <c r="A435" i="3"/>
  <c r="L435" i="3" s="1"/>
  <c r="A433" i="3"/>
  <c r="B433" i="3" s="1"/>
  <c r="A431" i="3"/>
  <c r="L431" i="3" s="1"/>
  <c r="A429" i="3"/>
  <c r="L429" i="3" s="1"/>
  <c r="M427" i="3"/>
  <c r="A427" i="3"/>
  <c r="L427" i="3" s="1"/>
  <c r="L428" i="3" s="1"/>
  <c r="M426" i="3"/>
  <c r="M425" i="3" s="1"/>
  <c r="A425" i="3"/>
  <c r="M424" i="3"/>
  <c r="M423" i="3" s="1"/>
  <c r="A423" i="3"/>
  <c r="B423" i="3" s="1"/>
  <c r="A419" i="3"/>
  <c r="M418" i="3"/>
  <c r="M417" i="3" s="1"/>
  <c r="A417" i="3"/>
  <c r="B417" i="3" s="1"/>
  <c r="M415" i="3"/>
  <c r="A415" i="3"/>
  <c r="A414" i="3"/>
  <c r="B414" i="3" s="1"/>
  <c r="M413" i="3"/>
  <c r="M412" i="3"/>
  <c r="M411" i="3"/>
  <c r="M410" i="3"/>
  <c r="M409" i="3"/>
  <c r="M408" i="3"/>
  <c r="M407" i="3"/>
  <c r="M406" i="3"/>
  <c r="M405" i="3"/>
  <c r="M404" i="3"/>
  <c r="M403" i="3"/>
  <c r="M402" i="3"/>
  <c r="M401" i="3"/>
  <c r="A400" i="3"/>
  <c r="L400" i="3" s="1"/>
  <c r="A399" i="3"/>
  <c r="B399" i="3" s="1"/>
  <c r="M398" i="3"/>
  <c r="M397" i="3"/>
  <c r="M396" i="3"/>
  <c r="M395" i="3"/>
  <c r="M394" i="3"/>
  <c r="M393" i="3"/>
  <c r="M392" i="3"/>
  <c r="M391" i="3"/>
  <c r="M390" i="3"/>
  <c r="M389" i="3"/>
  <c r="M388" i="3"/>
  <c r="M387" i="3"/>
  <c r="M386" i="3"/>
  <c r="A385" i="3"/>
  <c r="L385" i="3" s="1"/>
  <c r="M384" i="3"/>
  <c r="M383" i="3"/>
  <c r="M382" i="3"/>
  <c r="M381" i="3"/>
  <c r="M380" i="3"/>
  <c r="M379" i="3"/>
  <c r="M378" i="3"/>
  <c r="M377" i="3"/>
  <c r="M376" i="3"/>
  <c r="M375" i="3"/>
  <c r="M374" i="3"/>
  <c r="M373" i="3"/>
  <c r="M372" i="3"/>
  <c r="A371" i="3"/>
  <c r="M370" i="3"/>
  <c r="M369" i="3"/>
  <c r="M368" i="3"/>
  <c r="M367" i="3"/>
  <c r="M366" i="3"/>
  <c r="M365" i="3"/>
  <c r="M364" i="3"/>
  <c r="M363" i="3"/>
  <c r="M362" i="3"/>
  <c r="M361" i="3"/>
  <c r="M360" i="3"/>
  <c r="M359" i="3"/>
  <c r="M358" i="3"/>
  <c r="A357" i="3"/>
  <c r="L357" i="3" s="1"/>
  <c r="A356" i="3"/>
  <c r="B356" i="3" s="1"/>
  <c r="A338" i="3"/>
  <c r="A324" i="3"/>
  <c r="A322" i="3"/>
  <c r="B322" i="3" s="1"/>
  <c r="A318" i="3"/>
  <c r="L318" i="3" s="1"/>
  <c r="L319" i="3" s="1"/>
  <c r="M317" i="3"/>
  <c r="M316" i="3"/>
  <c r="M315" i="3"/>
  <c r="M314" i="3"/>
  <c r="M313" i="3"/>
  <c r="M312" i="3"/>
  <c r="M311" i="3"/>
  <c r="M310" i="3"/>
  <c r="M309" i="3"/>
  <c r="M308" i="3"/>
  <c r="M307" i="3"/>
  <c r="M306" i="3"/>
  <c r="M305" i="3"/>
  <c r="A304" i="3"/>
  <c r="A290" i="3"/>
  <c r="L290" i="3" s="1"/>
  <c r="B289" i="3"/>
  <c r="A288" i="3"/>
  <c r="B288" i="3" s="1"/>
  <c r="M284" i="3"/>
  <c r="A284" i="3"/>
  <c r="B284" i="3" s="1"/>
  <c r="M283" i="3"/>
  <c r="M282" i="3" s="1"/>
  <c r="A282" i="3"/>
  <c r="M281" i="3"/>
  <c r="M280" i="3" s="1"/>
  <c r="A280" i="3"/>
  <c r="L280" i="3" s="1"/>
  <c r="M279" i="3"/>
  <c r="M278" i="3" s="1"/>
  <c r="A278" i="3"/>
  <c r="B278" i="3" s="1"/>
  <c r="A276" i="3"/>
  <c r="M275" i="3"/>
  <c r="A274" i="3"/>
  <c r="L274" i="3" s="1"/>
  <c r="M273" i="3"/>
  <c r="A272" i="3"/>
  <c r="A270" i="3"/>
  <c r="B270" i="3" s="1"/>
  <c r="A268" i="3"/>
  <c r="L268" i="3" s="1"/>
  <c r="M267" i="3"/>
  <c r="A266" i="3"/>
  <c r="L266" i="3" s="1"/>
  <c r="M265" i="3"/>
  <c r="M264" i="3" s="1"/>
  <c r="A264" i="3"/>
  <c r="B264" i="3" s="1"/>
  <c r="M263" i="3"/>
  <c r="M262" i="3" s="1"/>
  <c r="A262" i="3"/>
  <c r="A260" i="3"/>
  <c r="M259" i="3"/>
  <c r="M258" i="3" s="1"/>
  <c r="A258" i="3"/>
  <c r="B258" i="3" s="1"/>
  <c r="M256" i="3"/>
  <c r="A256" i="3"/>
  <c r="A255" i="3"/>
  <c r="B255" i="3" s="1"/>
  <c r="M251" i="3"/>
  <c r="M250" i="3"/>
  <c r="M249" i="3"/>
  <c r="M248" i="3"/>
  <c r="M247" i="3"/>
  <c r="M246" i="3"/>
  <c r="M245" i="3"/>
  <c r="M244" i="3"/>
  <c r="M243" i="3"/>
  <c r="M242" i="3"/>
  <c r="M241" i="3"/>
  <c r="M240" i="3"/>
  <c r="M239" i="3"/>
  <c r="M238" i="3"/>
  <c r="M237" i="3"/>
  <c r="M236" i="3"/>
  <c r="M235" i="3"/>
  <c r="M234" i="3"/>
  <c r="M233" i="3"/>
  <c r="A232" i="3"/>
  <c r="B232" i="3" s="1"/>
  <c r="A231" i="3"/>
  <c r="B231" i="3" s="1"/>
  <c r="M227" i="3"/>
  <c r="M226" i="3"/>
  <c r="M225" i="3"/>
  <c r="M224" i="3"/>
  <c r="M223" i="3"/>
  <c r="M222" i="3"/>
  <c r="M221" i="3"/>
  <c r="M220" i="3"/>
  <c r="M219" i="3"/>
  <c r="M218" i="3"/>
  <c r="M217" i="3"/>
  <c r="M216" i="3"/>
  <c r="M215" i="3"/>
  <c r="M214" i="3"/>
  <c r="M213" i="3"/>
  <c r="M212" i="3"/>
  <c r="M211" i="3"/>
  <c r="M210" i="3"/>
  <c r="M209" i="3"/>
  <c r="A208" i="3"/>
  <c r="L208" i="3" s="1"/>
  <c r="M204" i="3"/>
  <c r="M203" i="3"/>
  <c r="M202" i="3"/>
  <c r="M201" i="3"/>
  <c r="M200" i="3"/>
  <c r="M199" i="3"/>
  <c r="M198" i="3"/>
  <c r="M197" i="3"/>
  <c r="M196" i="3"/>
  <c r="M195" i="3"/>
  <c r="M194" i="3"/>
  <c r="M193" i="3"/>
  <c r="M192" i="3"/>
  <c r="M191" i="3"/>
  <c r="M190" i="3"/>
  <c r="M189" i="3"/>
  <c r="M188" i="3"/>
  <c r="M187" i="3"/>
  <c r="M186" i="3"/>
  <c r="A185" i="3"/>
  <c r="B185" i="3" s="1"/>
  <c r="M181" i="3"/>
  <c r="M180" i="3"/>
  <c r="M179" i="3"/>
  <c r="M178" i="3"/>
  <c r="M177" i="3"/>
  <c r="M176" i="3"/>
  <c r="M175" i="3"/>
  <c r="M174" i="3"/>
  <c r="M173" i="3"/>
  <c r="M172" i="3"/>
  <c r="M171" i="3"/>
  <c r="M170" i="3"/>
  <c r="M169" i="3"/>
  <c r="M168" i="3"/>
  <c r="M167" i="3"/>
  <c r="M166" i="3"/>
  <c r="M165" i="3"/>
  <c r="M164" i="3"/>
  <c r="M163" i="3"/>
  <c r="A162" i="3"/>
  <c r="L162" i="3" s="1"/>
  <c r="A161" i="3"/>
  <c r="B161" i="3" s="1"/>
  <c r="A134" i="3"/>
  <c r="B134" i="3" s="1"/>
  <c r="A111" i="3"/>
  <c r="B111" i="3" s="1"/>
  <c r="A109" i="3"/>
  <c r="B109" i="3" s="1"/>
  <c r="A104" i="3"/>
  <c r="L104" i="3" s="1"/>
  <c r="L105" i="3" s="1"/>
  <c r="M103" i="3"/>
  <c r="M102" i="3"/>
  <c r="M101" i="3"/>
  <c r="M100" i="3"/>
  <c r="M99" i="3"/>
  <c r="M98" i="3"/>
  <c r="M97" i="3"/>
  <c r="M96" i="3"/>
  <c r="M95" i="3"/>
  <c r="M94" i="3"/>
  <c r="M93" i="3"/>
  <c r="M92" i="3"/>
  <c r="M91" i="3"/>
  <c r="M90" i="3"/>
  <c r="M89" i="3"/>
  <c r="M88" i="3"/>
  <c r="M87" i="3"/>
  <c r="M86" i="3"/>
  <c r="M85" i="3"/>
  <c r="M84" i="3"/>
  <c r="M83" i="3"/>
  <c r="M82" i="3"/>
  <c r="A81" i="3"/>
  <c r="L81" i="3" s="1"/>
  <c r="L82" i="3" s="1"/>
  <c r="L83" i="3" s="1"/>
  <c r="L84" i="3" s="1"/>
  <c r="L85" i="3" s="1"/>
  <c r="L86" i="3" s="1"/>
  <c r="L87" i="3" s="1"/>
  <c r="L88" i="3" s="1"/>
  <c r="L89" i="3" s="1"/>
  <c r="L90" i="3" s="1"/>
  <c r="L91" i="3" s="1"/>
  <c r="L92" i="3" s="1"/>
  <c r="L93" i="3" s="1"/>
  <c r="L94" i="3" s="1"/>
  <c r="L95" i="3" s="1"/>
  <c r="L96" i="3" s="1"/>
  <c r="L97" i="3" s="1"/>
  <c r="L98" i="3" s="1"/>
  <c r="L99" i="3" s="1"/>
  <c r="L100" i="3" s="1"/>
  <c r="L101" i="3" s="1"/>
  <c r="L102" i="3" s="1"/>
  <c r="L103" i="3" s="1"/>
  <c r="M80" i="3"/>
  <c r="M79" i="3"/>
  <c r="M78" i="3"/>
  <c r="M77" i="3"/>
  <c r="M76" i="3"/>
  <c r="M75" i="3"/>
  <c r="M74" i="3"/>
  <c r="M73" i="3"/>
  <c r="M72" i="3"/>
  <c r="M71" i="3"/>
  <c r="M70" i="3"/>
  <c r="M69" i="3"/>
  <c r="M68" i="3"/>
  <c r="M67" i="3"/>
  <c r="M66" i="3"/>
  <c r="M65" i="3"/>
  <c r="M64" i="3"/>
  <c r="M63" i="3"/>
  <c r="M62" i="3"/>
  <c r="M61" i="3"/>
  <c r="M60" i="3"/>
  <c r="M59" i="3"/>
  <c r="A58" i="3"/>
  <c r="L58" i="3" s="1"/>
  <c r="L59" i="3" s="1"/>
  <c r="L60" i="3" s="1"/>
  <c r="L61" i="3" s="1"/>
  <c r="L62" i="3" s="1"/>
  <c r="L63" i="3" s="1"/>
  <c r="L64" i="3" s="1"/>
  <c r="L65" i="3" s="1"/>
  <c r="L66" i="3" s="1"/>
  <c r="L67" i="3" s="1"/>
  <c r="L68" i="3" s="1"/>
  <c r="L69" i="3" s="1"/>
  <c r="L70" i="3" s="1"/>
  <c r="L71" i="3" s="1"/>
  <c r="L72" i="3" s="1"/>
  <c r="L73" i="3" s="1"/>
  <c r="L74" i="3" s="1"/>
  <c r="L75" i="3" s="1"/>
  <c r="L76" i="3" s="1"/>
  <c r="L77" i="3" s="1"/>
  <c r="L78" i="3" s="1"/>
  <c r="L79" i="3" s="1"/>
  <c r="L80" i="3" s="1"/>
  <c r="A57" i="3"/>
  <c r="B57" i="3" s="1"/>
  <c r="A56" i="3"/>
  <c r="B56" i="3" s="1"/>
  <c r="A55" i="3"/>
  <c r="B55" i="3" s="1"/>
  <c r="G54" i="3"/>
  <c r="M54" i="3" s="1"/>
  <c r="M53" i="3" s="1"/>
  <c r="A53" i="3"/>
  <c r="B53" i="3" s="1"/>
  <c r="M51" i="3"/>
  <c r="M50" i="3"/>
  <c r="M49" i="3"/>
  <c r="M48" i="3"/>
  <c r="M47" i="3"/>
  <c r="M46" i="3"/>
  <c r="M45" i="3"/>
  <c r="M44" i="3"/>
  <c r="M43" i="3"/>
  <c r="M42" i="3"/>
  <c r="M41" i="3"/>
  <c r="M40" i="3"/>
  <c r="M39" i="3"/>
  <c r="M38" i="3"/>
  <c r="M37" i="3"/>
  <c r="M36" i="3"/>
  <c r="M35" i="3"/>
  <c r="M34" i="3"/>
  <c r="M33" i="3"/>
  <c r="M32" i="3"/>
  <c r="M31" i="3"/>
  <c r="M30" i="3"/>
  <c r="M29" i="3"/>
  <c r="M28" i="3"/>
  <c r="M27" i="3"/>
  <c r="M26" i="3"/>
  <c r="M25" i="3"/>
  <c r="M24" i="3"/>
  <c r="M23" i="3"/>
  <c r="M22" i="3"/>
  <c r="M21" i="3"/>
  <c r="M20" i="3"/>
  <c r="M19" i="3"/>
  <c r="M18" i="3"/>
  <c r="M17" i="3"/>
  <c r="A16" i="3"/>
  <c r="L16" i="3" s="1"/>
  <c r="L17" i="3" s="1"/>
  <c r="L18" i="3" s="1"/>
  <c r="L19" i="3" s="1"/>
  <c r="L20" i="3" s="1"/>
  <c r="L21" i="3" s="1"/>
  <c r="L22" i="3" s="1"/>
  <c r="L23" i="3" s="1"/>
  <c r="L24" i="3" s="1"/>
  <c r="L25" i="3" s="1"/>
  <c r="L26" i="3" s="1"/>
  <c r="L27" i="3" s="1"/>
  <c r="L28" i="3" s="1"/>
  <c r="L29" i="3" s="1"/>
  <c r="L30" i="3" s="1"/>
  <c r="L31" i="3" s="1"/>
  <c r="L32" i="3" s="1"/>
  <c r="L33" i="3" s="1"/>
  <c r="L34" i="3" s="1"/>
  <c r="L35" i="3" s="1"/>
  <c r="L36" i="3" s="1"/>
  <c r="L37" i="3" s="1"/>
  <c r="L38" i="3" s="1"/>
  <c r="L39" i="3" s="1"/>
  <c r="L40" i="3" s="1"/>
  <c r="L41" i="3" s="1"/>
  <c r="L42" i="3" s="1"/>
  <c r="L43" i="3" s="1"/>
  <c r="L44" i="3" s="1"/>
  <c r="L45" i="3" s="1"/>
  <c r="L46" i="3" s="1"/>
  <c r="L47" i="3" s="1"/>
  <c r="L48" i="3" s="1"/>
  <c r="L49" i="3" s="1"/>
  <c r="L50" i="3" s="1"/>
  <c r="L51" i="3" s="1"/>
  <c r="L52" i="3" s="1"/>
  <c r="A15" i="3"/>
  <c r="B15" i="3" s="1"/>
  <c r="M14" i="3"/>
  <c r="M13" i="3" s="1"/>
  <c r="A13" i="3"/>
  <c r="L13" i="3" s="1"/>
  <c r="M12" i="3"/>
  <c r="M11" i="3" s="1"/>
  <c r="A11" i="3"/>
  <c r="L11" i="3" s="1"/>
  <c r="A10" i="3"/>
  <c r="F68" i="2" l="1"/>
  <c r="I68" i="2" s="1"/>
  <c r="A5" i="4"/>
  <c r="C4" i="4"/>
  <c r="C3" i="4"/>
  <c r="C15" i="4"/>
  <c r="C22" i="4"/>
  <c r="A40" i="4"/>
  <c r="A41" i="4" s="1"/>
  <c r="L338" i="3"/>
  <c r="L339" i="3" s="1"/>
  <c r="F45" i="2"/>
  <c r="M439" i="3"/>
  <c r="F77" i="2" s="1"/>
  <c r="M232" i="3"/>
  <c r="F28" i="2" s="1"/>
  <c r="M435" i="3"/>
  <c r="F75" i="2" s="1"/>
  <c r="M208" i="3"/>
  <c r="F26" i="2" s="1"/>
  <c r="M185" i="3"/>
  <c r="F25" i="2" s="1"/>
  <c r="M162" i="3"/>
  <c r="F24" i="2" s="1"/>
  <c r="M272" i="3"/>
  <c r="F38" i="2" s="1"/>
  <c r="M276" i="3"/>
  <c r="F40" i="2" s="1"/>
  <c r="L423" i="3"/>
  <c r="L264" i="3"/>
  <c r="B266" i="3"/>
  <c r="L185" i="3"/>
  <c r="L258" i="3"/>
  <c r="B290" i="3"/>
  <c r="B11" i="3"/>
  <c r="B13" i="3"/>
  <c r="F65" i="2"/>
  <c r="B429" i="3"/>
  <c r="M437" i="3"/>
  <c r="F76" i="2" s="1"/>
  <c r="L439" i="3"/>
  <c r="L440" i="3" s="1"/>
  <c r="B318" i="3"/>
  <c r="M304" i="3"/>
  <c r="F50" i="2" s="1"/>
  <c r="B357" i="3"/>
  <c r="M357" i="3"/>
  <c r="F59" i="2" s="1"/>
  <c r="B385" i="3"/>
  <c r="M385" i="3"/>
  <c r="F61" i="2" s="1"/>
  <c r="M400" i="3"/>
  <c r="F63" i="2" s="1"/>
  <c r="L433" i="3"/>
  <c r="F43" i="2"/>
  <c r="B58" i="3"/>
  <c r="L134" i="3"/>
  <c r="L135" i="3" s="1"/>
  <c r="L278" i="3"/>
  <c r="M324" i="3"/>
  <c r="M371" i="3"/>
  <c r="F60" i="2" s="1"/>
  <c r="M16" i="3"/>
  <c r="F9" i="2" s="1"/>
  <c r="M134" i="3"/>
  <c r="F20" i="2" s="1"/>
  <c r="M81" i="3"/>
  <c r="F15" i="2" s="1"/>
  <c r="M274" i="3"/>
  <c r="F39" i="2" s="1"/>
  <c r="F33" i="2"/>
  <c r="B16" i="3"/>
  <c r="B162" i="3"/>
  <c r="B338" i="3"/>
  <c r="B400" i="3"/>
  <c r="L441" i="3"/>
  <c r="L53" i="3"/>
  <c r="M58" i="3"/>
  <c r="L111" i="3"/>
  <c r="B268" i="3"/>
  <c r="L270" i="3"/>
  <c r="B274" i="3"/>
  <c r="L417" i="3"/>
  <c r="L443" i="3"/>
  <c r="L444" i="3" s="1"/>
  <c r="B445" i="3"/>
  <c r="L284" i="3"/>
  <c r="L285" i="3" s="1"/>
  <c r="F57" i="2"/>
  <c r="F7" i="2"/>
  <c r="F31" i="2"/>
  <c r="F41" i="2"/>
  <c r="F19" i="2"/>
  <c r="F21" i="2"/>
  <c r="F66" i="2"/>
  <c r="F69" i="2"/>
  <c r="F71" i="2"/>
  <c r="F79" i="2"/>
  <c r="F81" i="2"/>
  <c r="L256" i="3"/>
  <c r="B256" i="3"/>
  <c r="L260" i="3"/>
  <c r="B260" i="3"/>
  <c r="M266" i="3"/>
  <c r="F35" i="2" s="1"/>
  <c r="L272" i="3"/>
  <c r="B272" i="3"/>
  <c r="L304" i="3"/>
  <c r="B304" i="3"/>
  <c r="L320" i="3"/>
  <c r="B320" i="3"/>
  <c r="M429" i="3"/>
  <c r="F72" i="2" s="1"/>
  <c r="C23" i="4"/>
  <c r="A24" i="4"/>
  <c r="L262" i="3"/>
  <c r="B262" i="3"/>
  <c r="L276" i="3"/>
  <c r="L277" i="3" s="1"/>
  <c r="B276" i="3"/>
  <c r="L282" i="3"/>
  <c r="B282" i="3"/>
  <c r="L324" i="3"/>
  <c r="B324" i="3"/>
  <c r="C29" i="4"/>
  <c r="A32" i="4"/>
  <c r="C46" i="4"/>
  <c r="A47" i="4"/>
  <c r="F10" i="2"/>
  <c r="F22" i="2"/>
  <c r="F70" i="2"/>
  <c r="F78" i="2"/>
  <c r="F80" i="2"/>
  <c r="B10" i="3"/>
  <c r="B208" i="3"/>
  <c r="L232" i="3"/>
  <c r="H269" i="3"/>
  <c r="M269" i="3" s="1"/>
  <c r="H271" i="3" s="1"/>
  <c r="M271" i="3" s="1"/>
  <c r="M270" i="3" s="1"/>
  <c r="F37" i="2" s="1"/>
  <c r="M260" i="3"/>
  <c r="F32" i="2" s="1"/>
  <c r="L415" i="3"/>
  <c r="B415" i="3"/>
  <c r="L419" i="3"/>
  <c r="B419" i="3"/>
  <c r="L425" i="3"/>
  <c r="B425" i="3"/>
  <c r="L437" i="3"/>
  <c r="L438" i="3" s="1"/>
  <c r="B437" i="3"/>
  <c r="A6" i="4"/>
  <c r="C5" i="4"/>
  <c r="C18" i="4"/>
  <c r="A19" i="4"/>
  <c r="F6" i="2"/>
  <c r="F30" i="2"/>
  <c r="F34" i="2"/>
  <c r="F42" i="2"/>
  <c r="F44" i="2"/>
  <c r="B81" i="3"/>
  <c r="B104" i="3"/>
  <c r="B280" i="3"/>
  <c r="M290" i="3"/>
  <c r="H319" i="3" s="1"/>
  <c r="M319" i="3" s="1"/>
  <c r="H321" i="3" s="1"/>
  <c r="M321" i="3" s="1"/>
  <c r="M320" i="3" s="1"/>
  <c r="L371" i="3"/>
  <c r="B371" i="3"/>
  <c r="M419" i="3"/>
  <c r="F67" i="2" s="1"/>
  <c r="A42" i="4"/>
  <c r="C41" i="4"/>
  <c r="N27" i="4"/>
  <c r="C28" i="4"/>
  <c r="C40" i="4"/>
  <c r="C17" i="4"/>
  <c r="C45" i="4"/>
  <c r="B427" i="3"/>
  <c r="B431" i="3"/>
  <c r="B435" i="3"/>
  <c r="B447" i="3"/>
  <c r="N26" i="4"/>
  <c r="I70" i="2" l="1"/>
  <c r="I35" i="2"/>
  <c r="I60" i="2"/>
  <c r="I50" i="2"/>
  <c r="I28" i="2"/>
  <c r="I27" i="2" s="1"/>
  <c r="J10" i="5" s="1"/>
  <c r="I42" i="2"/>
  <c r="I32" i="2"/>
  <c r="I22" i="2"/>
  <c r="I72" i="2"/>
  <c r="I81" i="2"/>
  <c r="I66" i="2"/>
  <c r="I31" i="2"/>
  <c r="I15" i="2"/>
  <c r="I43" i="2"/>
  <c r="I65" i="2"/>
  <c r="I25" i="2"/>
  <c r="I77" i="2"/>
  <c r="I44" i="2"/>
  <c r="I6" i="2"/>
  <c r="I69" i="2"/>
  <c r="I61" i="2"/>
  <c r="I24" i="2"/>
  <c r="I67" i="2"/>
  <c r="I34" i="2"/>
  <c r="I37" i="2"/>
  <c r="I80" i="2"/>
  <c r="I10" i="2"/>
  <c r="I79" i="2"/>
  <c r="I21" i="2"/>
  <c r="I7" i="2"/>
  <c r="I20" i="2"/>
  <c r="I59" i="2"/>
  <c r="I40" i="2"/>
  <c r="I26" i="2"/>
  <c r="I45" i="2"/>
  <c r="I41" i="2"/>
  <c r="I39" i="2"/>
  <c r="I30" i="2"/>
  <c r="I78" i="2"/>
  <c r="I71" i="2"/>
  <c r="I19" i="2"/>
  <c r="I57" i="2"/>
  <c r="I33" i="2"/>
  <c r="I9" i="2"/>
  <c r="I63" i="2"/>
  <c r="I62" i="2" s="1"/>
  <c r="J15" i="5" s="1"/>
  <c r="I76" i="2"/>
  <c r="I38" i="2"/>
  <c r="I75" i="2"/>
  <c r="F54" i="2"/>
  <c r="G339" i="3"/>
  <c r="L321" i="3"/>
  <c r="F49" i="2"/>
  <c r="F14" i="2"/>
  <c r="H105" i="3"/>
  <c r="M105" i="3" s="1"/>
  <c r="A43" i="4"/>
  <c r="C43" i="4" s="1"/>
  <c r="C42" i="4"/>
  <c r="M268" i="3"/>
  <c r="F36" i="2" s="1"/>
  <c r="A48" i="4"/>
  <c r="C47" i="4"/>
  <c r="C24" i="4"/>
  <c r="A25" i="4"/>
  <c r="A7" i="4"/>
  <c r="C7" i="4" s="1"/>
  <c r="C6" i="4"/>
  <c r="C19" i="4"/>
  <c r="A20" i="4"/>
  <c r="C20" i="4" s="1"/>
  <c r="C32" i="4"/>
  <c r="A33" i="4"/>
  <c r="I5" i="2" l="1"/>
  <c r="J5" i="5" s="1"/>
  <c r="C7" i="9" s="1"/>
  <c r="I8" i="2"/>
  <c r="J6" i="5" s="1"/>
  <c r="C8" i="9" s="1"/>
  <c r="I58" i="2"/>
  <c r="J14" i="5" s="1"/>
  <c r="I23" i="2"/>
  <c r="J9" i="5" s="1"/>
  <c r="I18" i="2"/>
  <c r="K18" i="2" s="1"/>
  <c r="I49" i="2"/>
  <c r="I36" i="2"/>
  <c r="I29" i="2" s="1"/>
  <c r="J11" i="5" s="1"/>
  <c r="I14" i="2"/>
  <c r="I54" i="2"/>
  <c r="G341" i="3"/>
  <c r="M339" i="3"/>
  <c r="M338" i="3" s="1"/>
  <c r="F55" i="2" s="1"/>
  <c r="M318" i="3"/>
  <c r="F51" i="2" s="1"/>
  <c r="M433" i="3"/>
  <c r="F74" i="2" s="1"/>
  <c r="H107" i="3"/>
  <c r="M107" i="3" s="1"/>
  <c r="M106" i="3" s="1"/>
  <c r="F17" i="2" s="1"/>
  <c r="M104" i="3"/>
  <c r="F16" i="2" s="1"/>
  <c r="P20" i="4"/>
  <c r="Q21" i="4"/>
  <c r="Q19" i="4"/>
  <c r="P26" i="4"/>
  <c r="Q26" i="4"/>
  <c r="P19" i="4"/>
  <c r="Q22" i="4"/>
  <c r="Q20" i="4"/>
  <c r="R18" i="4"/>
  <c r="P22" i="4"/>
  <c r="R21" i="4"/>
  <c r="R19" i="4"/>
  <c r="P21" i="4"/>
  <c r="O21" i="4" s="1"/>
  <c r="R26" i="4"/>
  <c r="R22" i="4"/>
  <c r="R20" i="4"/>
  <c r="Q18" i="4"/>
  <c r="C25" i="4"/>
  <c r="A26" i="4"/>
  <c r="C26" i="4" s="1"/>
  <c r="C33" i="4"/>
  <c r="A34" i="4"/>
  <c r="C34" i="4" s="1"/>
  <c r="M431" i="3"/>
  <c r="F73" i="2" s="1"/>
  <c r="C48" i="4"/>
  <c r="A49" i="4"/>
  <c r="C49" i="4" s="1"/>
  <c r="P18" i="4"/>
  <c r="O18" i="4" s="1"/>
  <c r="F8" i="9" l="1"/>
  <c r="Z8" i="9"/>
  <c r="R8" i="9"/>
  <c r="J8" i="9"/>
  <c r="AB8" i="9"/>
  <c r="T8" i="9"/>
  <c r="L8" i="9"/>
  <c r="V8" i="9"/>
  <c r="N8" i="9"/>
  <c r="X8" i="9"/>
  <c r="P8" i="9"/>
  <c r="H8" i="9"/>
  <c r="AE8" i="9"/>
  <c r="AF8" i="9"/>
  <c r="X7" i="9"/>
  <c r="P7" i="9"/>
  <c r="H7" i="9"/>
  <c r="Z7" i="9"/>
  <c r="R7" i="9"/>
  <c r="J7" i="9"/>
  <c r="AB7" i="9"/>
  <c r="T7" i="9"/>
  <c r="L7" i="9"/>
  <c r="F7" i="9"/>
  <c r="V7" i="9"/>
  <c r="N7" i="9"/>
  <c r="AE7" i="9"/>
  <c r="AF7" i="9"/>
  <c r="I55" i="2"/>
  <c r="I73" i="2"/>
  <c r="I16" i="2"/>
  <c r="I17" i="2"/>
  <c r="I74" i="2"/>
  <c r="F52" i="2"/>
  <c r="M341" i="3"/>
  <c r="M340" i="3" s="1"/>
  <c r="F56" i="2" s="1"/>
  <c r="O22" i="4"/>
  <c r="O19" i="4"/>
  <c r="O20" i="4"/>
  <c r="O26" i="4"/>
  <c r="V27" i="4" s="1"/>
  <c r="T16" i="4" s="1"/>
  <c r="AD7" i="9" l="1"/>
  <c r="AD8" i="9"/>
  <c r="I13" i="2"/>
  <c r="I12" i="2" s="1"/>
  <c r="I64" i="2"/>
  <c r="J16" i="5" s="1"/>
  <c r="I51" i="2"/>
  <c r="I52" i="2"/>
  <c r="I56" i="2"/>
  <c r="I53" i="2" s="1"/>
  <c r="K53" i="2" s="1"/>
  <c r="I48" i="2" l="1"/>
  <c r="I47" i="2" s="1"/>
  <c r="J13" i="5" s="1"/>
  <c r="I11" i="2"/>
  <c r="J7" i="5" s="1"/>
  <c r="C9" i="9" s="1"/>
  <c r="J8" i="5"/>
  <c r="AB9" i="9" l="1"/>
  <c r="T9" i="9"/>
  <c r="L9" i="9"/>
  <c r="V9" i="9"/>
  <c r="N9" i="9"/>
  <c r="F9" i="9"/>
  <c r="X9" i="9"/>
  <c r="P9" i="9"/>
  <c r="H9" i="9"/>
  <c r="Z9" i="9"/>
  <c r="R9" i="9"/>
  <c r="J9" i="9"/>
  <c r="AE9" i="9"/>
  <c r="AF9" i="9"/>
  <c r="I46" i="2"/>
  <c r="I82" i="2" s="1"/>
  <c r="AD9" i="9" l="1"/>
  <c r="J12" i="5"/>
  <c r="I20" i="5" l="1"/>
  <c r="C10" i="9"/>
  <c r="AB10" i="9" l="1"/>
  <c r="N10" i="9"/>
  <c r="V10" i="9"/>
  <c r="F10" i="9"/>
  <c r="L10" i="9"/>
  <c r="AF10" i="9"/>
  <c r="AD15" i="9" s="1"/>
  <c r="H10" i="9"/>
  <c r="P10" i="9"/>
  <c r="X10" i="9"/>
  <c r="AE10" i="9"/>
  <c r="J10" i="9"/>
  <c r="R10" i="9"/>
  <c r="Z10" i="9"/>
  <c r="T10" i="9"/>
  <c r="C11" i="9"/>
  <c r="J11" i="9" l="1"/>
  <c r="AB11" i="9"/>
  <c r="X11" i="9"/>
  <c r="N11" i="9"/>
  <c r="L11" i="9"/>
  <c r="V11" i="9"/>
  <c r="Z11" i="9"/>
  <c r="P11" i="9"/>
  <c r="T11" i="9"/>
  <c r="F11" i="9"/>
  <c r="R11" i="9"/>
  <c r="H11" i="9"/>
  <c r="AF11" i="9"/>
  <c r="AE11" i="9"/>
  <c r="AB12" i="9"/>
  <c r="AD10" i="9"/>
  <c r="F12" i="9" l="1"/>
  <c r="H12" i="9" s="1"/>
  <c r="J12" i="9" s="1"/>
  <c r="L12" i="9" s="1"/>
  <c r="N12" i="9" s="1"/>
  <c r="P12" i="9" s="1"/>
  <c r="R12" i="9" s="1"/>
  <c r="T12" i="9" s="1"/>
  <c r="V12" i="9" s="1"/>
  <c r="X12" i="9" s="1"/>
  <c r="Z12" i="9" s="1"/>
  <c r="AD11" i="9"/>
</calcChain>
</file>

<file path=xl/sharedStrings.xml><?xml version="1.0" encoding="utf-8"?>
<sst xmlns="http://schemas.openxmlformats.org/spreadsheetml/2006/main" count="5417" uniqueCount="856">
  <si>
    <t>Obra</t>
  </si>
  <si>
    <t>Bancos</t>
  </si>
  <si>
    <t>B.D.I.</t>
  </si>
  <si>
    <t>Encargos Sociais</t>
  </si>
  <si>
    <t>Não Desonerado: embutido nos preços unitário dos insumos de mão de obra, de acordo com as bases.</t>
  </si>
  <si>
    <t>Planilha Orçamentária Resumida</t>
  </si>
  <si>
    <t>Item</t>
  </si>
  <si>
    <t>Descrição</t>
  </si>
  <si>
    <t>Total</t>
  </si>
  <si>
    <t>Peso (%)</t>
  </si>
  <si>
    <t xml:space="preserve"> 1 </t>
  </si>
  <si>
    <t>BAIRRO MANGABEIRAS</t>
  </si>
  <si>
    <t xml:space="preserve"> 1.1 </t>
  </si>
  <si>
    <t>ADMINISTRAÇÃO LOCAL</t>
  </si>
  <si>
    <t xml:space="preserve"> 1.2 </t>
  </si>
  <si>
    <t>SERVIÇOS PRELIMINARES</t>
  </si>
  <si>
    <t>TERRAPLENAGEM E PAVIMENTAÇÃO</t>
  </si>
  <si>
    <t>PASSEIO CIMENTADO</t>
  </si>
  <si>
    <t>SINALIZAÇÃO</t>
  </si>
  <si>
    <t>SERVIÇOS DE DRENAGEM</t>
  </si>
  <si>
    <t xml:space="preserve"> 2 </t>
  </si>
  <si>
    <t>BAIRRO DEPUTADO NEZINHO</t>
  </si>
  <si>
    <t xml:space="preserve"> 2.1 </t>
  </si>
  <si>
    <t xml:space="preserve"> 2.2 </t>
  </si>
  <si>
    <t>Total sem BDI</t>
  </si>
  <si>
    <t>Total do BDI</t>
  </si>
  <si>
    <t>Total Geral</t>
  </si>
  <si>
    <t>BDI: 24,23%</t>
  </si>
  <si>
    <t>Encargos Sociais: Não Desonerado, embutido nos preços unitário dos insumos de mão de obra, de acordo com as bases.</t>
  </si>
  <si>
    <t>PLANILHA ORÇAMENTÁRIA</t>
  </si>
  <si>
    <t>Código</t>
  </si>
  <si>
    <t>Banco</t>
  </si>
  <si>
    <t>Und</t>
  </si>
  <si>
    <t>Quant.</t>
  </si>
  <si>
    <t>Valor Unit</t>
  </si>
  <si>
    <t>Valor Unit com BDI</t>
  </si>
  <si>
    <t xml:space="preserve"> 93565 </t>
  </si>
  <si>
    <t>SINAPI</t>
  </si>
  <si>
    <t>ENGENHEIRO CIVIL DE OBRA JUNIOR COM ENCARGOS COMPLEMENTARES</t>
  </si>
  <si>
    <t>MES</t>
  </si>
  <si>
    <t xml:space="preserve"> 94295 </t>
  </si>
  <si>
    <t>MESTRE DE OBRAS COM ENCARGOS COMPLEMENTARES</t>
  </si>
  <si>
    <t xml:space="preserve"> 2605 </t>
  </si>
  <si>
    <t>ORSE</t>
  </si>
  <si>
    <t>LOCAÇÃO DE SERVIÇOS DE PAVIMENTAÇÃO</t>
  </si>
  <si>
    <t>m²</t>
  </si>
  <si>
    <t xml:space="preserve"> 103689 </t>
  </si>
  <si>
    <t>FORNECIMENTO E INSTALAÇÃO DE PLACA DE OBRA COM CHAPA GALVANIZADA E ESTRUTURA DE MADEIRA. AF_03/2022_PS</t>
  </si>
  <si>
    <t xml:space="preserve"> 3 </t>
  </si>
  <si>
    <t xml:space="preserve"> 3.1 </t>
  </si>
  <si>
    <t xml:space="preserve"> 3.1.1 </t>
  </si>
  <si>
    <t>TERRAPLENAGEM</t>
  </si>
  <si>
    <t xml:space="preserve"> 3.1.1.1 </t>
  </si>
  <si>
    <t xml:space="preserve"> 101115 </t>
  </si>
  <si>
    <t>ESCAVAÇÃO HORIZONTAL EM SOLO DE 1A CATEGORIA COM TRATOR DE ESTEIRAS (150HP/LÂMINA: 3,18M3). AF_07/2020</t>
  </si>
  <si>
    <t>m³</t>
  </si>
  <si>
    <t xml:space="preserve"> 3.1.1.2 </t>
  </si>
  <si>
    <t xml:space="preserve"> 100577 </t>
  </si>
  <si>
    <t>REGULARIZAÇÃO E COMPACTAÇÃO DE SUBLEITO DE SOLO PREDOMINANTEMENTE ARENOSO. AF_11/2019</t>
  </si>
  <si>
    <t xml:space="preserve"> 3.1.1.3 </t>
  </si>
  <si>
    <t xml:space="preserve"> 100974 </t>
  </si>
  <si>
    <t>CARGA, MANOBRA E DESCARGA DE SOLOS E MATERIAIS GRANULARES EM CAMINHÃO BASCULANTE 10 M³ - CARGA COM PÁ CARREGADEIRA (CAÇAMBA DE 1,7 A 2,8 M³ / 128 HP) E DESCARGA LIVRE (UNIDADE: M3). AF_07/2020</t>
  </si>
  <si>
    <t xml:space="preserve"> 3.1.1.4 </t>
  </si>
  <si>
    <t xml:space="preserve"> 95875 </t>
  </si>
  <si>
    <t>TRANSPORTE COM CAMINHÃO BASCULANTE DE 10 M³, EM VIA URBANA PAVIMENTADA, DMT ATÉ 30 KM (UNIDADE: M3XKM). AF_07/2020</t>
  </si>
  <si>
    <t>M3XKM</t>
  </si>
  <si>
    <t xml:space="preserve"> 3.1.2 </t>
  </si>
  <si>
    <t>PAVIMENTAÇÃO</t>
  </si>
  <si>
    <t xml:space="preserve"> 3.1.2.1 </t>
  </si>
  <si>
    <t xml:space="preserve"> 101169 </t>
  </si>
  <si>
    <t>EXECUÇÃO DE PAVIMENTO EM PARALELEPÍPEDOS, REJUNTAMENTO COM ARGAMASSA TRAÇO 1:3 (CIMENTO E AREIA). AF_05/2020</t>
  </si>
  <si>
    <t xml:space="preserve"> 3.1.2.2 </t>
  </si>
  <si>
    <t xml:space="preserve"> 95876 </t>
  </si>
  <si>
    <t>TRANSPORTE COM CAMINHÃO BASCULANTE DE 14 M³, EM VIA URBANA PAVIMENTADA, DMT ATÉ 30 KM (UNIDADE: M3XKM). AF_07/2020</t>
  </si>
  <si>
    <t xml:space="preserve"> 3.1.2.3 </t>
  </si>
  <si>
    <t xml:space="preserve"> 93593 </t>
  </si>
  <si>
    <t>TRANSPORTE COM CAMINHÃO BASCULANTE DE 14 M³, EM VIA URBANA PAVIMENTADA, ADICIONAL PARA DMT EXCEDENTE A 30 KM (UNIDADE: M3XKM). AF_07/2020</t>
  </si>
  <si>
    <t xml:space="preserve"> 3.1.2.4 </t>
  </si>
  <si>
    <t xml:space="preserve"> 94273 </t>
  </si>
  <si>
    <t>ASSENTAMENTO DE GUIA (MEIO-FIO) EM TRECHO RETO, CONFECCIONADA EM CONCRETO PRÉ-FABRICADO, DIMENSÕES 100X15X13X30 CM (COMPRIMENTO X BASE INFERIOR X BASE SUPERIOR X ALTURA). AF_01/2024</t>
  </si>
  <si>
    <t>M</t>
  </si>
  <si>
    <t xml:space="preserve"> 3.2 </t>
  </si>
  <si>
    <t xml:space="preserve"> 3.2.1 </t>
  </si>
  <si>
    <t xml:space="preserve"> 94991 </t>
  </si>
  <si>
    <t>EXECUÇÃO DE PASSEIO (CALÇADA) OU PISO DE CONCRETO COM CONCRETO MOLDADO IN LOCO, USINADO C20, ACABAMENTO CONVENCIONAL, NÃO ARMADO. AF_08/2022</t>
  </si>
  <si>
    <t xml:space="preserve"> 3.2.2 </t>
  </si>
  <si>
    <t xml:space="preserve"> 97087 </t>
  </si>
  <si>
    <t>CAMADA SEPARADORA PARA EXECUÇÃO DE RADIER, PISO DE CONCRETO OU LAJE SOBRE SOLO, EM LONA PLÁSTICA. AF_09/2021</t>
  </si>
  <si>
    <t xml:space="preserve"> 3.2.3 </t>
  </si>
  <si>
    <t xml:space="preserve"> 104658 </t>
  </si>
  <si>
    <t>PISO PODOTÁTIL DE ALERTA OU DIRECIONAL, DE CONCRETO, ASSENTADO SOBRE ARGAMASSA. AF_03/2024</t>
  </si>
  <si>
    <t xml:space="preserve"> 3.3 </t>
  </si>
  <si>
    <t xml:space="preserve"> 3.3.1 </t>
  </si>
  <si>
    <t xml:space="preserve"> 5213444 </t>
  </si>
  <si>
    <t>SICRO3</t>
  </si>
  <si>
    <t>PLACA DE REGULAMENTAÇÃO EM AÇO, R1 LADO 0,248 M - PELÍCULA RETRORREFLETIVA TIPO I + SI - FORNECIMENTO E IMPLANTAÇÃO</t>
  </si>
  <si>
    <t>un</t>
  </si>
  <si>
    <t xml:space="preserve"> 3.4 </t>
  </si>
  <si>
    <t xml:space="preserve"> 3.4.1 </t>
  </si>
  <si>
    <t xml:space="preserve"> 5158 </t>
  </si>
  <si>
    <t>SINALIZAÇÃO DIURNA COM TELA TAPUME EM PVC - 10 USOS</t>
  </si>
  <si>
    <t>m</t>
  </si>
  <si>
    <t xml:space="preserve"> 3.4.2 </t>
  </si>
  <si>
    <t xml:space="preserve"> 99063 </t>
  </si>
  <si>
    <t>LOCAÇÃO DE REDE DE ÁGUA OU ESGOTO. AF_03/2024</t>
  </si>
  <si>
    <t xml:space="preserve"> 3.4.3 </t>
  </si>
  <si>
    <t xml:space="preserve"> 90082 </t>
  </si>
  <si>
    <t>ESCAVAÇÃO MECANIZADA DE VALA COM PROF. ATÉ 1,5 M (MÉDIA MONTANTE E JUSANTE/UMA COMPOSIÇÃO POR TRECHO), ESCAVADEIRA (0,8 M3), LARG. DE 1,5 M A 2,5 M, EM SOLO DE 1A CATEGORIA, EM LOCAIS COM ALTO NÍVEL DE INTERFERÊNCIA. AF_02/2021</t>
  </si>
  <si>
    <t xml:space="preserve"> 3.4.4 </t>
  </si>
  <si>
    <t xml:space="preserve"> 10155 </t>
  </si>
  <si>
    <t>FORNECIMENTO E ASSENTAMENTO DE TUBO CORRUGADO PAREDE DUPLA PEAD, D= 600MM (24"), P/SISTEMAS DE SANEAMENTO, TIGRE-ADS N-12 OU SIMILAR</t>
  </si>
  <si>
    <t xml:space="preserve"> 3.4.5 </t>
  </si>
  <si>
    <t xml:space="preserve"> 10048 </t>
  </si>
  <si>
    <t>FORNECIMENTO E ASSENTAMENTO DE TUBO CORRUGADO PAREDE DUPLA PEAD, D= 375MM (15"), P/SISTEMAS DRENAGEM, TIGRE-ADS N-12 OU SIMILAR</t>
  </si>
  <si>
    <t xml:space="preserve"> 3.4.6 </t>
  </si>
  <si>
    <t xml:space="preserve"> 93382 </t>
  </si>
  <si>
    <t>REATERRO MANUAL DE VALAS, COM COMPACTADOR DE SOLOS DE PERCUSSÃO. AF_08/2023</t>
  </si>
  <si>
    <t xml:space="preserve"> 3.4.7 </t>
  </si>
  <si>
    <t xml:space="preserve"> 100978 </t>
  </si>
  <si>
    <t>CARGA, MANOBRA E DESCARGA DE SOLOS E MATERIAIS GRANULARES EM CAMINHÃO BASCULANTE 10 M³ - CARGA COM ESCAVADEIRA HIDRÁULICA (CAÇAMBA DE 1,20 M³ / 155 HP) E DESCARGA LIVRE (UNIDADE: M3). AF_07/2020</t>
  </si>
  <si>
    <t xml:space="preserve"> 3.4.8 </t>
  </si>
  <si>
    <t xml:space="preserve"> 3.4.9 </t>
  </si>
  <si>
    <t xml:space="preserve"> 101572 </t>
  </si>
  <si>
    <t>ESCORAMENTO DE VALA, TIPO PONTALETEAMENTO, COM PROFUNDIDADE DE 1,5 A 3,0 M, LARGURA MENOR QUE 1,5 M. AF_08/2020</t>
  </si>
  <si>
    <t xml:space="preserve"> 3.4.10 </t>
  </si>
  <si>
    <t xml:space="preserve"> 0903845 </t>
  </si>
  <si>
    <t>LASTRO DE BRITA COMERCIAL - ESPALHAMENTO MECÂNICO</t>
  </si>
  <si>
    <t xml:space="preserve"> 3.4.11 </t>
  </si>
  <si>
    <t xml:space="preserve"> 99290 </t>
  </si>
  <si>
    <t>BASE PARA POÇO DE VISITA RETANGULAR PARA DRENAGEM, EM ALVENARIA COM BLOCOS DE CONCRETO, DIMENSÕES INTERNAS = 1,5X1,5 M, PROFUNDIDADE = 1,40 M, EXCLUINDO TAMPÃO. AF_12/2020_PA</t>
  </si>
  <si>
    <t>UN</t>
  </si>
  <si>
    <t xml:space="preserve"> 3.4.12 </t>
  </si>
  <si>
    <t xml:space="preserve"> 97961 </t>
  </si>
  <si>
    <t>CAIXA PARA BOCA DE LOBO COMBINADA COM GRELHA RETANGULAR, EM ALVENARIA COM BLOCOS DE CONCRETO, DIMENSÕES INTERNAS: 1,3X1X1,2 M. AF_12/2020</t>
  </si>
  <si>
    <t xml:space="preserve"> 3.4.13 </t>
  </si>
  <si>
    <t xml:space="preserve"> 6380 </t>
  </si>
  <si>
    <t>FORNECIMENTO E ASSENTAMENTO DE TAMPÃO DE FERRO DÚCTIL DIAM. = 600MM EM POÇO DE VISITA E CAIXAS DE PASSAGEM</t>
  </si>
  <si>
    <t xml:space="preserve"> 3.4.14 </t>
  </si>
  <si>
    <t xml:space="preserve"> 99319 </t>
  </si>
  <si>
    <t>CHAMINÉ CIRCULAR PARA POÇO DE VISITA PARA DRENAGEM, EM ALVENARIA COM TIJOLOS CERÂMICOS MACIÇOS, DIÂMETRO INTERNO = 0,6 M. AF_12/2020</t>
  </si>
  <si>
    <t xml:space="preserve"> 3.4.15 </t>
  </si>
  <si>
    <t xml:space="preserve"> 2003450 </t>
  </si>
  <si>
    <t>DISSIPADOR DE ENERGIA - DEB 02 - AREIA EXTRAÍDA E BRITA E PEDRA DE MÃO PRODUZIDAS</t>
  </si>
  <si>
    <t xml:space="preserve"> 3.4.16 </t>
  </si>
  <si>
    <t xml:space="preserve"> 0705320 </t>
  </si>
  <si>
    <t>BOCA DE BDCC 1,50 X 1,50 M - ESCONSIDADE 45° - AREIA E BRITA COMERCIAIS</t>
  </si>
  <si>
    <t xml:space="preserve"> 4 </t>
  </si>
  <si>
    <t xml:space="preserve"> 4.1 </t>
  </si>
  <si>
    <t xml:space="preserve"> 4.1.1 </t>
  </si>
  <si>
    <t xml:space="preserve"> 4.1.1.1 </t>
  </si>
  <si>
    <t xml:space="preserve"> 4.1.1.2 </t>
  </si>
  <si>
    <t xml:space="preserve"> 4.1.1.3 </t>
  </si>
  <si>
    <t xml:space="preserve"> 4.1.1.4 </t>
  </si>
  <si>
    <t xml:space="preserve"> 4.1.2 </t>
  </si>
  <si>
    <t xml:space="preserve"> 4.1.2.1 </t>
  </si>
  <si>
    <t xml:space="preserve"> 4.1.2.2 </t>
  </si>
  <si>
    <t xml:space="preserve"> 4.1.2.3 </t>
  </si>
  <si>
    <t xml:space="preserve"> 4.1.2.4 </t>
  </si>
  <si>
    <t xml:space="preserve"> 4.2 </t>
  </si>
  <si>
    <t xml:space="preserve"> 4.2.1 </t>
  </si>
  <si>
    <t xml:space="preserve"> 4.2.2 </t>
  </si>
  <si>
    <t xml:space="preserve"> 4.2.3 </t>
  </si>
  <si>
    <t xml:space="preserve"> 4.3 </t>
  </si>
  <si>
    <t xml:space="preserve"> 4.3.1 </t>
  </si>
  <si>
    <t xml:space="preserve"> 4.4 </t>
  </si>
  <si>
    <t xml:space="preserve"> 4.4.1 </t>
  </si>
  <si>
    <t xml:space="preserve"> 4.4.2 </t>
  </si>
  <si>
    <t xml:space="preserve"> 4.4.3 </t>
  </si>
  <si>
    <t xml:space="preserve"> 4.4.4 </t>
  </si>
  <si>
    <t xml:space="preserve"> 4.4.5 </t>
  </si>
  <si>
    <t xml:space="preserve"> 4.4.6 </t>
  </si>
  <si>
    <t xml:space="preserve"> 4.4.7 </t>
  </si>
  <si>
    <t xml:space="preserve"> 4.4.8 </t>
  </si>
  <si>
    <t xml:space="preserve"> 4.4.9 </t>
  </si>
  <si>
    <t xml:space="preserve"> 4.4.10 </t>
  </si>
  <si>
    <t xml:space="preserve"> 4.4.11 </t>
  </si>
  <si>
    <t xml:space="preserve"> 4.4.12 </t>
  </si>
  <si>
    <t xml:space="preserve"> 4.4.13 </t>
  </si>
  <si>
    <t xml:space="preserve"> 4.4.14 </t>
  </si>
  <si>
    <t xml:space="preserve"> 4.4.15 </t>
  </si>
  <si>
    <t xml:space="preserve"> 4.4.16 </t>
  </si>
  <si>
    <t>TOTAL DA OBRA:</t>
  </si>
  <si>
    <t>OBRA</t>
  </si>
  <si>
    <t>MEMORIAL DE CÁLCULO</t>
  </si>
  <si>
    <t>ITEM</t>
  </si>
  <si>
    <t>DISCRIMINAÇÃO DOS SERVIÇOS</t>
  </si>
  <si>
    <t>EXTENSÃO</t>
  </si>
  <si>
    <t>LARGURA</t>
  </si>
  <si>
    <t>QUANTIDADE (unid)</t>
  </si>
  <si>
    <t>ESPESSURA</t>
  </si>
  <si>
    <t>ÁREA</t>
  </si>
  <si>
    <t>VOLUME</t>
  </si>
  <si>
    <t xml:space="preserve">DENSIDADES </t>
  </si>
  <si>
    <t>MASSA</t>
  </si>
  <si>
    <t>D.M.T.</t>
  </si>
  <si>
    <t>UNIDADE</t>
  </si>
  <si>
    <t>QUANTIDADES ACUMULADA</t>
  </si>
  <si>
    <t>(media)</t>
  </si>
  <si>
    <t>OU TAXA DE</t>
  </si>
  <si>
    <t>(m)</t>
  </si>
  <si>
    <t>(m²)</t>
  </si>
  <si>
    <t>(m³)</t>
  </si>
  <si>
    <t>APLICAÇÃO</t>
  </si>
  <si>
    <t>(t)</t>
  </si>
  <si>
    <t>(Km)</t>
  </si>
  <si>
    <t>MESES</t>
  </si>
  <si>
    <t>Período de execução da obra</t>
  </si>
  <si>
    <t>MÊS</t>
  </si>
  <si>
    <t>Rua 11/113</t>
  </si>
  <si>
    <t>Rua 11/114</t>
  </si>
  <si>
    <t>Rua 11/115</t>
  </si>
  <si>
    <t>Rua Alfredo Eduardo Lopes</t>
  </si>
  <si>
    <t>Rua Edson Ferreira da Silva</t>
  </si>
  <si>
    <t>Rua Iolanda Alves Pereira</t>
  </si>
  <si>
    <t>Rua João Ferreira de Lima</t>
  </si>
  <si>
    <t>Rua José Nilton de Oliveira de Almeida</t>
  </si>
  <si>
    <t>Rua José Pereira dos Santos</t>
  </si>
  <si>
    <t>Rua Josefa Cavalcante de Albuquerque Trecho 1</t>
  </si>
  <si>
    <t>Rua Josefa Cavalcante de Albuquerque Trecho 2</t>
  </si>
  <si>
    <t>Rua Maria Sampaio da Silva</t>
  </si>
  <si>
    <t>Rua Maria Silvania de Lima Lira</t>
  </si>
  <si>
    <t>Rua Pe Mario Narte dos Santos Gomes</t>
  </si>
  <si>
    <t>Rua Profª Maria Vilma Barbosa Lucio</t>
  </si>
  <si>
    <t>Rua Profª Maria Zilma Barbosa as Silva Oliveira</t>
  </si>
  <si>
    <t>Rua Projetada 1</t>
  </si>
  <si>
    <t>Rua Projetada 2</t>
  </si>
  <si>
    <t>Rua Projetada 3</t>
  </si>
  <si>
    <t>Rua Ulisses Pereira de Lima</t>
  </si>
  <si>
    <t>Rua Zezito Alexandre da Silva</t>
  </si>
  <si>
    <t>Rua 111/216</t>
  </si>
  <si>
    <t>Av. Cal. Wilson Santa Cruz</t>
  </si>
  <si>
    <t>Rua Comunidade Cristo de Batena</t>
  </si>
  <si>
    <t>Rua Florizval Ezequiel dos Santos</t>
  </si>
  <si>
    <t>Rua João Ferreira de Brito</t>
  </si>
  <si>
    <t>Rua João Gomes de Oliveira</t>
  </si>
  <si>
    <t>Rua Pedro Barbosa Bela</t>
  </si>
  <si>
    <t>Rua Projetada 8</t>
  </si>
  <si>
    <t>Dimensão da Placa de Obra</t>
  </si>
  <si>
    <t>Rua Projetada 01</t>
  </si>
  <si>
    <t>Dois Lados</t>
  </si>
  <si>
    <t>Quantidade de Rampa</t>
  </si>
  <si>
    <t>Área por rampa</t>
  </si>
  <si>
    <t xml:space="preserve">Pintura Rampa </t>
  </si>
  <si>
    <t>Comprimento dos Tubos</t>
  </si>
  <si>
    <t>Diferença da Escavação com Reaterro</t>
  </si>
  <si>
    <t>Lados</t>
  </si>
  <si>
    <t>Rua Projetada 02</t>
  </si>
  <si>
    <t>Rua Projetada 03</t>
  </si>
  <si>
    <t>Rua Projetada 04</t>
  </si>
  <si>
    <t>Rua Projetada 05</t>
  </si>
  <si>
    <t>Rua Projetada 06</t>
  </si>
  <si>
    <t>Rua Projetada 07</t>
  </si>
  <si>
    <t>MIN</t>
  </si>
  <si>
    <t>MED</t>
  </si>
  <si>
    <t>MAX</t>
  </si>
  <si>
    <t>Construção e Reforma de Edifícios</t>
  </si>
  <si>
    <t>AC</t>
  </si>
  <si>
    <t>SIM</t>
  </si>
  <si>
    <t>SG</t>
  </si>
  <si>
    <t>NÃO</t>
  </si>
  <si>
    <t>R</t>
  </si>
  <si>
    <t>Nº TC/CR</t>
  </si>
  <si>
    <t>PROPONENTE / TOMADOR</t>
  </si>
  <si>
    <t>DF</t>
  </si>
  <si>
    <t>L</t>
  </si>
  <si>
    <t>BDI PAD</t>
  </si>
  <si>
    <t>OBJETO</t>
  </si>
  <si>
    <t>Construção de Praças Urbanas, Rodovias, Ferrovias e recapeamento e pavimentação de vias urbanas</t>
  </si>
  <si>
    <t>TIPO DE OBRA DO EMPREENDIMENTO</t>
  </si>
  <si>
    <t>DESONERAÇÃO</t>
  </si>
  <si>
    <t>Conforme legislação tributária municipal, definir estimativa de percentual da base de cálculo para o ISS:</t>
  </si>
  <si>
    <t>Construção de Redes de Abastecimento de Água, Coleta de Esgoto</t>
  </si>
  <si>
    <t>Sobre a base de cálculo, definir a respectiva alíquota do ISS (entre 2% e 5%):</t>
  </si>
  <si>
    <t>Itens</t>
  </si>
  <si>
    <t>Siglas</t>
  </si>
  <si>
    <t>% Adotado</t>
  </si>
  <si>
    <t>Situação</t>
  </si>
  <si>
    <t>1º Quartil</t>
  </si>
  <si>
    <t>Médio</t>
  </si>
  <si>
    <t>3º Quartil</t>
  </si>
  <si>
    <t>Construção e Manutenção de Estações e Redes de Distribuição de Energia Elétrica</t>
  </si>
  <si>
    <t>Tributos (impostos COFINS 3%, e  PIS 0,65%)</t>
  </si>
  <si>
    <t>CP</t>
  </si>
  <si>
    <t>Tributos (ISS, variável de acordo com o município)</t>
  </si>
  <si>
    <t>ISS</t>
  </si>
  <si>
    <t>Tributos (Contribuição Previdenciária sobre a Receita Bruta - 0% ou 4,5% - Desoneração)</t>
  </si>
  <si>
    <t>CPRB</t>
  </si>
  <si>
    <t>BDI SEM desoneração
(Fórmula Acórdão TCU)</t>
  </si>
  <si>
    <t>Obras Portuárias, Marítimas e Fluviais</t>
  </si>
  <si>
    <t>BDI COM desoneração</t>
  </si>
  <si>
    <t>BDI DES</t>
  </si>
  <si>
    <t>pedir anexo</t>
  </si>
  <si>
    <t>Anexo: Relatório Técnico Circunstanciado justificando a adoção do percentual de cada parcela do BDI.</t>
  </si>
  <si>
    <t>anexo apresentado</t>
  </si>
  <si>
    <t>Os valores de BDI foram calculados com o emprego da fórmula:</t>
  </si>
  <si>
    <t xml:space="preserve"> - 1</t>
  </si>
  <si>
    <t>Fornecimento de Materiais e Equipamentos (aquisição indireta - em conjunto com licitação de obras)</t>
  </si>
  <si>
    <t>Observações:</t>
  </si>
  <si>
    <t>Arapiraca / AL</t>
  </si>
  <si>
    <t>Local</t>
  </si>
  <si>
    <t>Data</t>
  </si>
  <si>
    <t>Estudos e Projetos, Planos e Gerenciamento e outros correlatos</t>
  </si>
  <si>
    <t>K1</t>
  </si>
  <si>
    <t>-</t>
  </si>
  <si>
    <t>K2</t>
  </si>
  <si>
    <t>Responsável Técnico</t>
  </si>
  <si>
    <t>Responsável Tomador</t>
  </si>
  <si>
    <t>Nome:</t>
  </si>
  <si>
    <t>Igor Nascimento Silva</t>
  </si>
  <si>
    <t>K3</t>
  </si>
  <si>
    <t>Título:</t>
  </si>
  <si>
    <t>Engenheiro Civil</t>
  </si>
  <si>
    <t>Cargo:</t>
  </si>
  <si>
    <t>Fornecimento de Materiais e Equipamentos (aquisição direta)</t>
  </si>
  <si>
    <t>24,23%</t>
  </si>
  <si>
    <t>Serviços de Pavimentação e Drenagem nos bairros Mangabeiras e Deputado Nezinho, localizado no município de Arapiraca/AL.</t>
  </si>
  <si>
    <t xml:space="preserve">SINAPI - 06/2024 - Alagoas
SICRO3 - 01/2024 - Alagoas
ORSE - 05/2024 - Sergipe
</t>
  </si>
  <si>
    <t>De acordo com memorial de cálculo de escavação</t>
  </si>
  <si>
    <t>Empolamento</t>
  </si>
  <si>
    <t>Volume de corte</t>
  </si>
  <si>
    <t>DMT Da Pedreira até a Mangabeiras (ver mapa)</t>
  </si>
  <si>
    <t>PEDRAS/M²</t>
  </si>
  <si>
    <t>V = C x H x L = 0,11 x 0,14 x 0,20</t>
  </si>
  <si>
    <t>DMT Da Pedreira até a Mangabeiras (ver mapa) EXCEDENTE A 30KM</t>
  </si>
  <si>
    <t>Projeto de Drenagem de Águas Pluviais</t>
  </si>
  <si>
    <t>DMT do Mangabeiras até Prefeitura (ver mapa)</t>
  </si>
  <si>
    <t>Volume escavação</t>
  </si>
  <si>
    <t>DMT de Dep. Nezinho até Prefeitura</t>
  </si>
  <si>
    <t>DMT Da Pedreira até a Deputado Nezinho (ver mapa)</t>
  </si>
  <si>
    <t>DMT do Dep. Nezinho até Prefeitura (ver mapa)</t>
  </si>
  <si>
    <t>Preço Total =&gt;</t>
  </si>
  <si>
    <t>Quant. =&gt;</t>
  </si>
  <si>
    <t>Valor com BDI =&gt;</t>
  </si>
  <si>
    <t>Valor do BDI =&gt;</t>
  </si>
  <si>
    <t>MO com LS =&gt;</t>
  </si>
  <si>
    <t>LS =&gt;</t>
  </si>
  <si>
    <t>MO sem LS =&gt;</t>
  </si>
  <si>
    <t>Custo Total das Atividades =&gt;</t>
  </si>
  <si>
    <t>Fôrmas de tábuas de pinho para dispositivos de drenagem - utilização de 3 vezes - confecção, instalação e retirada</t>
  </si>
  <si>
    <t>Atividade Auxiliar</t>
  </si>
  <si>
    <t>Concreto magro - confecção em betoneira e lançamento manual - areia e brita comerciais</t>
  </si>
  <si>
    <t>Concreto fck = 20 MPa - confecção em betoneira e lançamento manual - areia e brita comerciais</t>
  </si>
  <si>
    <t>kg</t>
  </si>
  <si>
    <t>Armação em aço CA-50 - fornecimento, preparo e colocação</t>
  </si>
  <si>
    <t>Argamassa de cimento e areia 1:3 - confecção em betoneira e lançamento manual - areia comercial</t>
  </si>
  <si>
    <t>Adensamento de concreto por vibrador de imersão</t>
  </si>
  <si>
    <t>Custo Horário</t>
  </si>
  <si>
    <t>Preço Unitário</t>
  </si>
  <si>
    <t>Unidade</t>
  </si>
  <si>
    <t>Quantidade</t>
  </si>
  <si>
    <t>Atividades Auxiliares</t>
  </si>
  <si>
    <t>D</t>
  </si>
  <si>
    <t>Custo Unitário de Execução =&gt;</t>
  </si>
  <si>
    <t>Produção de Equipe =&gt;</t>
  </si>
  <si>
    <t>Custo do FIC =&gt;</t>
  </si>
  <si>
    <t>Fator de Influencia da Chuva - FIC =&gt;</t>
  </si>
  <si>
    <t>Custo Horário de Execução =&gt;</t>
  </si>
  <si>
    <t/>
  </si>
  <si>
    <t>Boca de BDCC 1,50 x 1,50 m - esconsidade 45° - areia e brita comerciais</t>
  </si>
  <si>
    <t>Composição</t>
  </si>
  <si>
    <t>Tipo</t>
  </si>
  <si>
    <t>Custo total dos Momentos de Transportes =&gt;</t>
  </si>
  <si>
    <t>5914389
0,000
R$ 0,75</t>
  </si>
  <si>
    <t>5914374
0,000
R$ 0,91</t>
  </si>
  <si>
    <t>5914359
0,000
R$ 1,14</t>
  </si>
  <si>
    <t>tkm</t>
  </si>
  <si>
    <t>Rachão ou pedra de mão produzida - Caminhão basculante com capacidade de 10 m³ - 188 kW</t>
  </si>
  <si>
    <t>Momento de Transporte</t>
  </si>
  <si>
    <t>P</t>
  </si>
  <si>
    <t>RP</t>
  </si>
  <si>
    <t>LN</t>
  </si>
  <si>
    <t>Distância Média de Transporte (DMT)</t>
  </si>
  <si>
    <t>Insumo</t>
  </si>
  <si>
    <t>F</t>
  </si>
  <si>
    <t>Custo Total dos Tempos Fixos =&gt;</t>
  </si>
  <si>
    <t>t</t>
  </si>
  <si>
    <t>Carga, manobra e descarga de agregados ou solos em caminhão basculante de 10 m³ - carga com carregadeira de 3,40 m³ e descarga livre</t>
  </si>
  <si>
    <t>Tempo Fixo</t>
  </si>
  <si>
    <t>Tempos Fixos</t>
  </si>
  <si>
    <t>E</t>
  </si>
  <si>
    <t>Rachão ou pedra de mão produzida</t>
  </si>
  <si>
    <t>Escavação manual em material de 1ª categoria na profundidade de até 1 m</t>
  </si>
  <si>
    <t>Concreto fck = 20 MPa - confecção em betoneira e lançamento manual - areia extraída e brita produzida</t>
  </si>
  <si>
    <t>Adc.M.O. - Ferramentas (0,0%) =&gt;</t>
  </si>
  <si>
    <t>Custo Horário da Mão de Obra =&gt;</t>
  </si>
  <si>
    <t>Servente</t>
  </si>
  <si>
    <t>P9824</t>
  </si>
  <si>
    <t>Salário Hora</t>
  </si>
  <si>
    <t>Mão de Obra</t>
  </si>
  <si>
    <t>B</t>
  </si>
  <si>
    <t>Dissipador de energia - DEB 02 - areia extraída e brita e pedra de mão produzidas</t>
  </si>
  <si>
    <t>Material</t>
  </si>
  <si>
    <t>TIJOLO CERAMICO MACICO COMUM DE *5 X 10 X 20* CM (L X A X C)</t>
  </si>
  <si>
    <t xml:space="preserve"> 00007258 </t>
  </si>
  <si>
    <t>FUES - FUNDAÇÕES E ESTRUTURAS</t>
  </si>
  <si>
    <t>FABRICAÇÃO, MONTAGEM E DESMONTAGEM DE FÔRMA PARA VIGA BALDRAME, EM MADEIRA SERRADA, E=25 MM, 4 UTILIZAÇÕES. AF_01/2024</t>
  </si>
  <si>
    <t xml:space="preserve"> 96536 </t>
  </si>
  <si>
    <t>Composição Auxiliar</t>
  </si>
  <si>
    <t>KG</t>
  </si>
  <si>
    <t>ARMAÇÃO DE CINTA DE ALVENARIA ESTRUTURAL; DIÂMETRO DE 10,0 MM. AF_09/2021</t>
  </si>
  <si>
    <t xml:space="preserve"> 89998 </t>
  </si>
  <si>
    <t>GRAUTEAMENTO DE CINTA SUPERIOR OU DE VERGA EM ALVENARIA ESTRUTURAL. AF_09/2021</t>
  </si>
  <si>
    <t xml:space="preserve"> 89995 </t>
  </si>
  <si>
    <t>SEDI - SERVIÇOS DIVERSOS</t>
  </si>
  <si>
    <t>ARGAMASSA TRAÇO 1:3 (EM VOLUME DE CIMENTO E AREIA MÉDIA ÚMIDA), PREPARO MECÂNICO COM BETONEIRA 400 L. AF_08/2019</t>
  </si>
  <si>
    <t xml:space="preserve"> 88628 </t>
  </si>
  <si>
    <t>H</t>
  </si>
  <si>
    <t>SERVENTE COM ENCARGOS COMPLEMENTARES</t>
  </si>
  <si>
    <t xml:space="preserve"> 88316 </t>
  </si>
  <si>
    <t>PEDREIRO COM ENCARGOS COMPLEMENTARES</t>
  </si>
  <si>
    <t xml:space="preserve"> 88309 </t>
  </si>
  <si>
    <t>ARGAMASSA TRAÇO 1:4 (EM VOLUME DE CIMENTO E AREIA GROSSA ÚMIDA) PARA CHAPISCO CONVENCIONAL, PREPARO MECÂNICO COM BETONEIRA 400 L. AF_08/2019</t>
  </si>
  <si>
    <t xml:space="preserve"> 87316 </t>
  </si>
  <si>
    <t>DROP - DRENAGEM/OBRAS DE CONTENÇÃO / POÇOS DE VISITA E CAIXAS</t>
  </si>
  <si>
    <t>Tampao fofo simples com base / requadro, classe d400 carga max. 40 t, redondo, tampa 600 mm (com inscricao em relevo dotipo de rede)</t>
  </si>
  <si>
    <t xml:space="preserve"> 00006240/SINAPI </t>
  </si>
  <si>
    <t>h</t>
  </si>
  <si>
    <t>Servente de obras (horista)</t>
  </si>
  <si>
    <t xml:space="preserve"> 00006111/SINAPI </t>
  </si>
  <si>
    <t>Pedreiro (horista)</t>
  </si>
  <si>
    <t xml:space="preserve"> 00004750/SINAPI </t>
  </si>
  <si>
    <t>Argamassas</t>
  </si>
  <si>
    <t>Argamassa cimento e areia traço t-1 (1:3) - 1 saco cimento 50kg / 3 padiolas areia dim. 0.35 x 0.45 x 0.23 m - Confecção mecânica e transporte</t>
  </si>
  <si>
    <t xml:space="preserve"> 1903 </t>
  </si>
  <si>
    <t>Alvenarias de Vedação</t>
  </si>
  <si>
    <t>Alvenaria tijolo cerâmico maciço (5x9x19), esp = 0,09m (singela), com argamassa traço t5 - 1:2:8 (cimento / cal / areia) c/ junta de 2,0cm - R1</t>
  </si>
  <si>
    <t xml:space="preserve"> 155 </t>
  </si>
  <si>
    <t>Provisórios</t>
  </si>
  <si>
    <t>Encargos Complementares - Pedreiro</t>
  </si>
  <si>
    <t xml:space="preserve"> 10550 </t>
  </si>
  <si>
    <t>Encargos Complementares - Servente</t>
  </si>
  <si>
    <t xml:space="preserve"> 10549 </t>
  </si>
  <si>
    <t>Conversão InfoWOrca</t>
  </si>
  <si>
    <t>Fornecimento e Assentamento de Tampão de ferro dúctil diam. = 600mm em poço de visita e Caixas de Passagem</t>
  </si>
  <si>
    <t>CONJUNTO PRE-MOLDADO COMPOSTO POR GRELHA (0,99 X 0,45 M), QUADRO (1,10 X 0,52 M) E CANTONEIRA (1,10 X 0,35 M), EM CONCRETO ARMADO, COM FCK DE 21 MPA</t>
  </si>
  <si>
    <t xml:space="preserve"> 00043440 </t>
  </si>
  <si>
    <t>MEIO-FIO OU GUIA DE CONCRETO PRE-MOLDADO, TIPO CHAPEU PARA BOCA DE LOBO,  DIMENSOES *1,20* X 0,15 X 0,30 M</t>
  </si>
  <si>
    <t xml:space="preserve"> 00043386 </t>
  </si>
  <si>
    <t>BLOCO DE CONCRETO ESTRUTURAL 19 X 19 X 39 CM, FBK 4,5 MPA (NBR 6136)</t>
  </si>
  <si>
    <t xml:space="preserve"> 00025067 </t>
  </si>
  <si>
    <t>TABUA  NAO  APARELHADA  *2,5 X 20* CM, EM MACARANDUBA, ANGELIM OU EQUIVALENTE DA REGIAO - BRUTA</t>
  </si>
  <si>
    <t xml:space="preserve"> 00006193 </t>
  </si>
  <si>
    <t>PREGO DE ACO POLIDO COM CABECA 17 X 27 (2 1/2 X 11)</t>
  </si>
  <si>
    <t xml:space="preserve"> 00005069 </t>
  </si>
  <si>
    <t>SARRAFO *2,5 X 7,5* CM EM PINUS, MISTA OU EQUIVALENTE DA REGIAO - BRUTA</t>
  </si>
  <si>
    <t xml:space="preserve"> 00004517 </t>
  </si>
  <si>
    <t>PONTALETE *7,5 X 7,5* CM EM PINUS, MISTA OU EQUIVALENTE DA REGIAO - BRUTA</t>
  </si>
  <si>
    <t xml:space="preserve"> 00004491 </t>
  </si>
  <si>
    <t>DESMOLDANTE PROTETOR PARA FORMAS DE MADEIRA, DE BASE OLEOSA EMULSIONADA EM AGUA</t>
  </si>
  <si>
    <t xml:space="preserve"> 00002692 </t>
  </si>
  <si>
    <t>CANALETA DE CONCRETO 19 X 19 X 19 CM (CLASSE C - NBR 6136)</t>
  </si>
  <si>
    <t xml:space="preserve"> 00000660 </t>
  </si>
  <si>
    <t>PEÇA RETANGULAR PRÉ-MOLDADA, VOLUME DE CONCRETO DE 30 A 100 LITROS, TAXA DE AÇO APROXIMADA DE 30KG/M³. AF_03/2024</t>
  </si>
  <si>
    <t xml:space="preserve"> 97735 </t>
  </si>
  <si>
    <t>CONCRETO FCK = 20MPA, TRAÇO 1:2,7:3 (EM MASSA SECA DE CIMENTO/ AREIA MÉDIA/ BRITA 1) - PREPARO MECÂNICO COM BETONEIRA 600 L. AF_05/2021</t>
  </si>
  <si>
    <t xml:space="preserve"> 94970 </t>
  </si>
  <si>
    <t>ARMAÇÃO VERTICAL DE ALVENARIA ESTRUTURAL; DIÂMETRO DE 10,0 MM. AF_09/2021</t>
  </si>
  <si>
    <t xml:space="preserve"> 89996 </t>
  </si>
  <si>
    <t>GRAUTEAMENTO VERTICAL EM ALVENARIA ESTRUTURAL. AF_09/2021</t>
  </si>
  <si>
    <t xml:space="preserve"> 89993 </t>
  </si>
  <si>
    <t>CHI</t>
  </si>
  <si>
    <t>CHOR - CUSTOS HORÁRIOS DE MÁQUINAS E EQUIPAMENTOS</t>
  </si>
  <si>
    <t>RETROESCAVADEIRA SOBRE RODAS COM CARREGADEIRA, TRAÇÃO 4X4, POTÊNCIA LÍQ. 88 HP, CAÇAMBA CARREG. CAP. MÍN. 1 M3, CAÇAMBA RETRO CAP. 0,26 M3, PESO OPERACIONAL MÍN. 6.674 KG, PROFUNDIDADE ESCAVAÇÃO MÁX. 4,37 M - CHI DIURNO. AF_06/2014</t>
  </si>
  <si>
    <t xml:space="preserve"> 5679 </t>
  </si>
  <si>
    <t>CHP</t>
  </si>
  <si>
    <t>RETROESCAVADEIRA SOBRE RODAS COM CARREGADEIRA, TRAÇÃO 4X4, POTÊNCIA LÍQ. 88 HP, CAÇAMBA CARREG. CAP. MÍN. 1 M3, CAÇAMBA RETRO CAP. 0,26 M3, PESO OPERACIONAL MÍN. 6.674 KG, PROFUNDIDADE ESCAVAÇÃO MÁX. 4,37 M - CHP DIURNO. AF_06/2014</t>
  </si>
  <si>
    <t xml:space="preserve"> 5678 </t>
  </si>
  <si>
    <t>MOVT - MOVIMENTO DE TERRA</t>
  </si>
  <si>
    <t>PREPARO DE FUNDO DE VALA COM LARGURA MAIOR OU IGUAL A 1,5 M E MENOR QUE 2,5 M (ACERTO DO SOLO NATURAL). AF_08/2020</t>
  </si>
  <si>
    <t xml:space="preserve"> 101617 </t>
  </si>
  <si>
    <t>PEÇA CIRCULAR PRÉ-MOLDADA, VOLUME DE CONCRETO DE 10 A 30 LITROS, TAXA DE FIBRA DE POLIPROPILENO APROXIMADA DE 6 KG/M³. AF_03/2024_PS</t>
  </si>
  <si>
    <t xml:space="preserve"> 97738 </t>
  </si>
  <si>
    <t>PEÇA RETANGULAR PRÉ-MOLDADA, VOLUME DE CONCRETO ACIMA DE 100 LITROS, TAXA DE AÇO APROXIMADA DE 30KG/M³. AF_03/2024</t>
  </si>
  <si>
    <t xml:space="preserve"> 97736 </t>
  </si>
  <si>
    <t>ARMAÇÃO DE LAJE DE ESTRUTURA CONVENCIONAL DE CONCRETO ARMADO UTILIZANDO AÇO CA-60 DE 4,2 MM - MONTAGEM. AF_06/2022</t>
  </si>
  <si>
    <t xml:space="preserve"> 92767 </t>
  </si>
  <si>
    <t>PREPARO DE FUNDO DE VALA COM LARGURA MAIOR OU IGUAL A 1,5 M E MENOR QUE 2,5 M, COM CAMADA DE BRITA, LANÇAMENTO MECANIZADO. AF_08/2020</t>
  </si>
  <si>
    <t xml:space="preserve"> 101624 </t>
  </si>
  <si>
    <t>Brita 2 - Caminhão basculante com capacidade de 10 m³ - 188 kW</t>
  </si>
  <si>
    <t>M0192</t>
  </si>
  <si>
    <t>Carga, manobra e descarga de agregados ou solos em caminhão basculante de 10 m³ - carga com carregadeira de 3,40 m³ (exclusa) e descarga livre</t>
  </si>
  <si>
    <t>Custo Total do Material =&gt;</t>
  </si>
  <si>
    <t>Brita 2</t>
  </si>
  <si>
    <t>C</t>
  </si>
  <si>
    <t>Custo Horário de Equipamentos =&gt;</t>
  </si>
  <si>
    <t>Motoniveladora - 93 kW</t>
  </si>
  <si>
    <t>E9524</t>
  </si>
  <si>
    <t>Improdutiva</t>
  </si>
  <si>
    <t>Operativa</t>
  </si>
  <si>
    <t>Custo Operacional</t>
  </si>
  <si>
    <t>Utilização</t>
  </si>
  <si>
    <t>Equipamentos</t>
  </si>
  <si>
    <t>A</t>
  </si>
  <si>
    <t>Lastro de brita comercial - espalhamento mecânico</t>
  </si>
  <si>
    <t>MOURAO ROLICO DE MADEIRA TRATADA, D = 8 A 11 CM, H = 2,20 M, EM EUCALIPTO OU EQUIVALENTE DA REGIAO (PARA CERCA)</t>
  </si>
  <si>
    <t xml:space="preserve"> 00021138 </t>
  </si>
  <si>
    <t>TABUA NAO APARELHADA *2,5 X 30* CM, EM MACARANDUBA/MASSARANDUBA, ANGELIM OU EQUIVALENTE DA REGIAO - BRUTA</t>
  </si>
  <si>
    <t xml:space="preserve"> 00006189 </t>
  </si>
  <si>
    <t>PREGO DE ACO POLIDO COM CABECA 18 X 27 (2 1/2 X 10)</t>
  </si>
  <si>
    <t xml:space="preserve"> 00005061 </t>
  </si>
  <si>
    <t>CARPINTEIRO DE FORMAS COM ENCARGOS COMPLEMENTARES</t>
  </si>
  <si>
    <t xml:space="preserve"> 88262 </t>
  </si>
  <si>
    <t>ESCO - ESCORAMENTO</t>
  </si>
  <si>
    <t>CAMINHÃO BASCULANTE 10 M3, TRUCADO CABINE SIMPLES, PESO BRUTO TOTAL 23.000 KG, CARGA ÚTIL MÁXIMA 15.935 KG, DISTÂNCIA ENTRE EIXOS 4,80 M, POTÊNCIA 230 CV INCLUSIVE CAÇAMBA METÁLICA - CHI DIURNO. AF_06/2014</t>
  </si>
  <si>
    <t xml:space="preserve"> 91387 </t>
  </si>
  <si>
    <t>CAMINHÃO BASCULANTE 10 M3, TRUCADO CABINE SIMPLES, PESO BRUTO TOTAL 23.000 KG, CARGA ÚTIL MÁXIMA 15.935 KG, DISTÂNCIA ENTRE EIXOS 4,80 M, POTÊNCIA 230 CV INCLUSIVE CAÇAMBA METÁLICA - CHP DIURNO. AF_06/2014</t>
  </si>
  <si>
    <t xml:space="preserve"> 91386 </t>
  </si>
  <si>
    <t>TRAN - TRANSPORTES, CARGAS E DESCARGAS</t>
  </si>
  <si>
    <t>ESCAVADEIRA HIDRÁULICA SOBRE ESTEIRAS, CAÇAMBA 1,20 M3, PESO OPERACIONAL 21 T, POTÊNCIA BRUTA 155 HP - CHI DIURNO. AF_06/2014</t>
  </si>
  <si>
    <t xml:space="preserve"> 88908 </t>
  </si>
  <si>
    <t>ESCAVADEIRA HIDRÁULICA SOBRE ESTEIRAS, CAÇAMBA 1,20 M3, PESO OPERACIONAL 21 T, POTÊNCIA BRUTA 155 HP - CHP DIURNO. AF_06/2014</t>
  </si>
  <si>
    <t xml:space="preserve"> 88907 </t>
  </si>
  <si>
    <t>COMPACTADOR DE SOLOS DE PERCUSSÃO (SOQUETE) COM MOTOR A GASOLINA 4 TEMPOS, POTÊNCIA 4 CV - CHP DIURNO. AF_08/2015</t>
  </si>
  <si>
    <t xml:space="preserve"> 91533 </t>
  </si>
  <si>
    <t>CAMINHÃO PIPA 10.000 L TRUCADO, PESO BRUTO TOTAL 23.000 KG, CARGA ÚTIL MÁXIMA 15.935 KG, DISTÂNCIA ENTRE EIXOS 4,8 M, POTÊNCIA 230 CV, INCLUSIVE TANQUE DE AÇO PARA TRANSPORTE DE ÁGUA - CHI DIURNO. AF_06/2014</t>
  </si>
  <si>
    <t xml:space="preserve"> 5903 </t>
  </si>
  <si>
    <t>CAMINHÃO PIPA 10.000 L TRUCADO, PESO BRUTO TOTAL 23.000 KG, CARGA ÚTIL MÁXIMA 15.935 KG, DISTÂNCIA ENTRE EIXOS 4,8 M, POTÊNCIA 230 CV, INCLUSIVE TANQUE DE AÇO PARA TRANSPORTE DE ÁGUA - CHP DIURNO. AF_06/2014</t>
  </si>
  <si>
    <t xml:space="preserve"> 5901 </t>
  </si>
  <si>
    <t>Tubo corrugado parede dupla PEAD, d= 375mm (15"), p/sistemas drenagem, Tigre-ADS N-12 ou similar</t>
  </si>
  <si>
    <t xml:space="preserve"> 10638 </t>
  </si>
  <si>
    <t>Areia media - posto jazida/fornecedor (retirado na jazida, sem transporte)</t>
  </si>
  <si>
    <t xml:space="preserve"> 00000370/SINAPI </t>
  </si>
  <si>
    <t>Drenos</t>
  </si>
  <si>
    <t>Fornecimento e assentamento de tubo corrugado parede dupla PEAD, d= 375mm (15"), p/sistemas drenagem, Tigre-ADS N-12 ou similar</t>
  </si>
  <si>
    <t>Equipamento</t>
  </si>
  <si>
    <t>Retroescavadeira pneus (Massey Ferguson MF - 86 HF ou equivalente)</t>
  </si>
  <si>
    <t xml:space="preserve"> 2482 </t>
  </si>
  <si>
    <t>Tubo corrugado parede dupla PEAD, d= 600mm (24"), p/sistemas saneamento, Tigre-ADS N-12 ou similar</t>
  </si>
  <si>
    <t xml:space="preserve"> 10900 </t>
  </si>
  <si>
    <t>Fornecimento de Tubos de PVC Junta Elástica para Redes de Esgotos Sanitários, Ponta e Bolsa</t>
  </si>
  <si>
    <t>Fornecimento e assentamento de tubo corrugado parede dupla PEAD, d= 600mm (24"), p/sistemas de saneamento, Tigre-ADS N-12 ou similar</t>
  </si>
  <si>
    <t>ESCAVADEIRA HIDRÁULICA SOBRE ESTEIRAS, CAÇAMBA 0,80 M3, PESO OPERACIONAL 17 T, POTENCIA BRUTA 111 HP - CHI DIURNO. AF_06/2014</t>
  </si>
  <si>
    <t xml:space="preserve"> 5632 </t>
  </si>
  <si>
    <t>ESCAVADEIRA HIDRÁULICA SOBRE ESTEIRAS, CAÇAMBA 0,80 M3, PESO OPERACIONAL 17 T, POTENCIA BRUTA 111 HP - CHP DIURNO. AF_06/2014</t>
  </si>
  <si>
    <t xml:space="preserve"> 5631 </t>
  </si>
  <si>
    <t>TINTA LATEX ACRILICA PREMIUM, COR BRANCO FOSCO</t>
  </si>
  <si>
    <t xml:space="preserve"> 00007356 </t>
  </si>
  <si>
    <t>PREGO DE ACO POLIDO COM CABECA 17 X 21 (2 X 11)</t>
  </si>
  <si>
    <t xml:space="preserve"> 00005068 </t>
  </si>
  <si>
    <t>CAIBRO NAO APARELHADO *6 X 6* CM, EM MACARANDUBA/MASSARANDUBA, ANGELIM OU EQUIVALENTE DA REGIAO - BRUTA</t>
  </si>
  <si>
    <t xml:space="preserve"> 00004433 </t>
  </si>
  <si>
    <t>SARRAFO NAO APARELHADO *2,5 X 7* CM, EM MACARANDUBA/MASSARANDUBA, ANGELIM, PEROBA-ROSA OU EQUIVALENTE DA REGIAO - BRUTA</t>
  </si>
  <si>
    <t xml:space="preserve"> 00004417 </t>
  </si>
  <si>
    <t>PEÇA RETANGULAR PRÉ-MOLDADA, VOLUME DE CONCRETO DE ATÉ 10 LITROS, TAXA DE AÇO APROXIMADA DE 30KG/M³. AF_03/2024</t>
  </si>
  <si>
    <t xml:space="preserve"> 97733 </t>
  </si>
  <si>
    <t>SERRA CIRCULAR DE BANCADA COM MOTOR ELÉTRICO POTÊNCIA DE 5HP, COM COIFA PARA DISCO 10" - CHI DIURNO. AF_08/2015</t>
  </si>
  <si>
    <t xml:space="preserve"> 91693 </t>
  </si>
  <si>
    <t>SERRA CIRCULAR DE BANCADA COM MOTOR ELÉTRICO POTÊNCIA DE 5HP, COM COIFA PARA DISCO 10" - CHP DIURNO. AF_08/2015</t>
  </si>
  <si>
    <t xml:space="preserve"> 91692 </t>
  </si>
  <si>
    <t>AJUDANTE DE CARPINTEIRO COM ENCARGOS COMPLEMENTARES</t>
  </si>
  <si>
    <t xml:space="preserve"> 88239 </t>
  </si>
  <si>
    <t>SERT - SERVIÇOS TÉCNICOS</t>
  </si>
  <si>
    <t>Aço CA-25   6,3 a 12,5 mm</t>
  </si>
  <si>
    <t xml:space="preserve"> 80 </t>
  </si>
  <si>
    <t>Tela de polietileno estirado para tapumes ( malha 80x40 e 65x40mm) h=1,20m</t>
  </si>
  <si>
    <t xml:space="preserve"> 2185 </t>
  </si>
  <si>
    <t>Arame galvanizado 18 bwg, d = 1,24mm (0,009 kg/m)</t>
  </si>
  <si>
    <t xml:space="preserve"> 00000345/SINAPI </t>
  </si>
  <si>
    <t>Alvenarias de Pedra e Concretos para Fundações</t>
  </si>
  <si>
    <t>Concreto simples fabricado na obra, fck=13,5 mpa, lançado e adensado</t>
  </si>
  <si>
    <t xml:space="preserve"> 95 </t>
  </si>
  <si>
    <t>Formas para Fundações</t>
  </si>
  <si>
    <t>Forma plana para fundações, em tábuas de pinho, 02 usos</t>
  </si>
  <si>
    <t xml:space="preserve"> 79 </t>
  </si>
  <si>
    <t>Serviços de Proteção e Segurança</t>
  </si>
  <si>
    <t>Sinalização Diurna com Tela tapume em pvc - 10 usos</t>
  </si>
  <si>
    <t>Placa em aço nº 16 galvanizado com película retrorrefletiva tipo I + SI - confecção</t>
  </si>
  <si>
    <t>Montador</t>
  </si>
  <si>
    <t>P9830</t>
  </si>
  <si>
    <t>Caminhão carroceria com capacidade de 5 t - 115 kW</t>
  </si>
  <si>
    <t>E9687</t>
  </si>
  <si>
    <t>Placa de regulamentação em aço, R1 lado 0,248 m - película retrorrefletiva tipo I + SI - fornecimento e implantação</t>
  </si>
  <si>
    <t>PISO TATIL / PODOTATIL, LADRILHO HIDRAULICO/CONCRETO, *40 X 40* CM, E= 2,5* CM, PADRAO TATIL ALERTA OU DIRECIONAL, COR NATURAL</t>
  </si>
  <si>
    <t xml:space="preserve"> 00036178 </t>
  </si>
  <si>
    <t>REJUNTE CIMENTICIO, QUALQUER COR</t>
  </si>
  <si>
    <t xml:space="preserve"> 00034357 </t>
  </si>
  <si>
    <t>ARGAMASSA COLANTE AC II</t>
  </si>
  <si>
    <t xml:space="preserve"> 00034353 </t>
  </si>
  <si>
    <t>PISO - PISOS</t>
  </si>
  <si>
    <t>LONA PLASTICA EXTRA FORTE PRETA, E = 200 MICRA</t>
  </si>
  <si>
    <t xml:space="preserve"> 00042408 </t>
  </si>
  <si>
    <t>CONCRETO USINADO BOMBEAVEL, CLASSE DE RESISTENCIA C20, COM BRITA 0 E 1, SLUMP = 100 +/- 20 MM, EXCLUI SERVICO DE BOMBEAMENTO (NBR 8953)</t>
  </si>
  <si>
    <t xml:space="preserve"> 00034492 </t>
  </si>
  <si>
    <t>SARRAFO *2,5 X 10* CM EM PINUS, MISTA OU EQUIVALENTE DA REGIAO - BRUTA</t>
  </si>
  <si>
    <t xml:space="preserve"> 00004509 </t>
  </si>
  <si>
    <t>MEIO-FIO OU GUIA DE CONCRETO, PRE-MOLDADO, COMP 1 M, *30 X 12/15* CM (H X L1/L2)</t>
  </si>
  <si>
    <t xml:space="preserve"> 00004059 </t>
  </si>
  <si>
    <t>AREIA MEDIA - POSTO JAZIDA/FORNECEDOR (RETIRADO NA JAZIDA, SEM TRANSPORTE)</t>
  </si>
  <si>
    <t xml:space="preserve"> 00000370 </t>
  </si>
  <si>
    <t>ARGAMASSA TRAÇO 1:3 (EM VOLUME DE CIMENTO E AREIA MÉDIA ÚMIDA), PREPARO MANUAL. AF_08/2019</t>
  </si>
  <si>
    <t xml:space="preserve"> 88629 </t>
  </si>
  <si>
    <t>CAMINHÃO BASCULANTE 14 M3, COM CAVALO MECÂNICO DE CAPACIDADE MÁXIMA DE TRAÇÃO COMBINADO DE 36000 KG, POTÊNCIA 286 CV, INCLUSIVE SEMIREBOQUE COM CAÇAMBA METÁLICA - CHI DIURNO. AF_12/2014</t>
  </si>
  <si>
    <t xml:space="preserve"> 89877 </t>
  </si>
  <si>
    <t>CAMINHÃO BASCULANTE 14 M3, COM CAVALO MECÂNICO DE CAPACIDADE MÁXIMA DE TRAÇÃO COMBINADO DE 36000 KG, POTÊNCIA 286 CV, INCLUSIVE SEMIREBOQUE COM CAÇAMBA METÁLICA - CHP DIURNO. AF_12/2014</t>
  </si>
  <si>
    <t xml:space="preserve"> 89876 </t>
  </si>
  <si>
    <t>MIL</t>
  </si>
  <si>
    <t>PARALELEPIPEDO GRANITICO OU BASALTICO, PARA PAVIMENTACAO, SEM FRETE (VARIACAO REGIONAL DE PECAS POR M2)</t>
  </si>
  <si>
    <t xml:space="preserve"> 00004385 </t>
  </si>
  <si>
    <t>AREIA GROSSA - POSTO JAZIDA/FORNECEDOR (RETIRADO NA JAZIDA, SEM TRANSPORTE)</t>
  </si>
  <si>
    <t xml:space="preserve"> 00000367 </t>
  </si>
  <si>
    <t>CALCETEIRO COM ENCARGOS COMPLEMENTARES</t>
  </si>
  <si>
    <t xml:space="preserve"> 88260 </t>
  </si>
  <si>
    <t>ROLO COMPACTADOR VIBRATÓRIO DE UM CILINDRO AÇO LISO, POTÊNCIA 80 HP, PESO OPERACIONAL MÁXIMO 8,1 T, IMPACTO DINÂMICO 16,15 / 9,5 T, LARGURA DE TRABALHO 1,68 M - CHI DIURNO. AF_06/2014</t>
  </si>
  <si>
    <t xml:space="preserve"> 5685 </t>
  </si>
  <si>
    <t>ROLO COMPACTADOR VIBRATÓRIO DE UM CILINDRO AÇO LISO, POTÊNCIA 80 HP, PESO OPERACIONAL MÁXIMO 8,1 T, IMPACTO DINÂMICO 16,15 / 9,5 T, LARGURA DE TRABALHO 1,68 M - CHP DIURNO. AF_06/2014</t>
  </si>
  <si>
    <t xml:space="preserve"> 5684 </t>
  </si>
  <si>
    <t>PAVI - PAVIMENTAÇÃO</t>
  </si>
  <si>
    <t>PÁ CARREGADEIRA SOBRE RODAS, POTÊNCIA LÍQUIDA 128 HP, CAPACIDADE DA CAÇAMBA 1,7 A 2,8 M3, PESO OPERACIONAL 11632 KG - CHI DIURNO. AF_06/2014</t>
  </si>
  <si>
    <t xml:space="preserve"> 5942 </t>
  </si>
  <si>
    <t>PÁ CARREGADEIRA SOBRE RODAS, POTÊNCIA LÍQUIDA 128 HP, CAPACIDADE DA CAÇAMBA 1,7 A 2,8 M3, PESO OPERACIONAL 11632 KG - CHP DIURNO. AF_06/2014</t>
  </si>
  <si>
    <t xml:space="preserve"> 5940 </t>
  </si>
  <si>
    <t>ROLO COMPACTADOR DE PNEUS, ESTATICO, PRESSAO VARIAVEL, POTENCIA 110 HP, PESO SEM/COM LASTRO 10,8/27 T, LARGURA DE ROLAGEM 2,30 M - CHI DIURNO. AF_06/2017</t>
  </si>
  <si>
    <t xml:space="preserve"> 96464 </t>
  </si>
  <si>
    <t>ROLO COMPACTADOR DE PNEUS, ESTATICO, PRESSAO VARIAVEL, POTENCIA 110 HP, PESO SEM/COM LASTRO 10,8/27 T, LARGURA DE ROLAGEM 2,30 M - CHP DIURNO. AF_06/2017</t>
  </si>
  <si>
    <t xml:space="preserve"> 96463 </t>
  </si>
  <si>
    <t>MOTONIVELADORA POTÊNCIA BÁSICA LÍQUIDA (PRIMEIRA MARCHA) 125 HP, PESO BRUTO 13032 KG, LARGURA DA LÂMINA DE 3,7 M - CHI DIURNO. AF_06/2014</t>
  </si>
  <si>
    <t xml:space="preserve"> 5934 </t>
  </si>
  <si>
    <t>MOTONIVELADORA POTÊNCIA BÁSICA LÍQUIDA (PRIMEIRA MARCHA) 125 HP, PESO BRUTO 13032 KG, LARGURA DA LÂMINA DE 3,7 M - CHP DIURNO. AF_06/2014</t>
  </si>
  <si>
    <t xml:space="preserve"> 5932 </t>
  </si>
  <si>
    <t>TRATOR DE ESTEIRAS, POTÊNCIA 150 HP, PESO OPERACIONAL 16,7 T, COM RODA MOTRIZ ELEVADA E LÂMINA 3,18 M3 - CHI DIURNO. AF_06/2014</t>
  </si>
  <si>
    <t xml:space="preserve"> 5853 </t>
  </si>
  <si>
    <t>TRATOR DE ESTEIRAS, POTÊNCIA 150 HP, PESO OPERACIONAL 16,7 T, COM RODA MOTRIZ ELEVADA E LÂMINA 3,18 M3 - CHP DIURNO. AF_06/2014</t>
  </si>
  <si>
    <t xml:space="preserve"> 5851 </t>
  </si>
  <si>
    <t>PREGO DE ACO POLIDO COM CABECA 10 X 10 (7/8 X 17)</t>
  </si>
  <si>
    <t xml:space="preserve"> 00005065 </t>
  </si>
  <si>
    <t>PLACA DE OBRA (PARA CONSTRUCAO CIVIL) EM CHAPA GALVANIZADA *N. 22*, ADESIVADA, DE *2,4 X 1,2* M (SEM POSTES PARA FIXACAO)</t>
  </si>
  <si>
    <t xml:space="preserve"> 00004813 </t>
  </si>
  <si>
    <t>PINT - PINTURAS</t>
  </si>
  <si>
    <t>PINTURA IMUNIZANTE PARA MADEIRA, 2 DEMÃOS. AF_01/2021</t>
  </si>
  <si>
    <t xml:space="preserve"> 102234 </t>
  </si>
  <si>
    <t>Topógrafo - SICRO</t>
  </si>
  <si>
    <t xml:space="preserve"> 70 </t>
  </si>
  <si>
    <t>Auxiliar topografia - SICRO</t>
  </si>
  <si>
    <t xml:space="preserve"> 48 </t>
  </si>
  <si>
    <t>Pavimentação em Paralepípedo ou com Peças Pré-moldadas de Concreto</t>
  </si>
  <si>
    <t>Locação de serviços de pavimentação</t>
  </si>
  <si>
    <t>EPI - FAMILIA ENCARREGADO GERAL - MENSALISTA (ENCARGOS COMPLEMENTARES - COLETADO CAIXA)</t>
  </si>
  <si>
    <t xml:space="preserve"> 00043499 </t>
  </si>
  <si>
    <t>FERRAMENTAS - FAMILIA ENCARREGADO GERAL - MENSALISTA (ENCARGOS COMPLEMENTARES - COLETADO CAIXA)</t>
  </si>
  <si>
    <t xml:space="preserve"> 00043475 </t>
  </si>
  <si>
    <t>SEGURO - MENSALISTA (COLETADO CAIXA - ENCARGOS COMPLEMENTARES)</t>
  </si>
  <si>
    <t xml:space="preserve"> 00040864 </t>
  </si>
  <si>
    <t>EXAMES - MENSALISTA (COLETADO CAIXA - ENCARGOS COMPLEMENTARES)</t>
  </si>
  <si>
    <t xml:space="preserve"> 00040863 </t>
  </si>
  <si>
    <t>MESTRE DE OBRAS (MENSALISTA)</t>
  </si>
  <si>
    <t xml:space="preserve"> 00040819 </t>
  </si>
  <si>
    <t>CURSO DE CAPACITAÇÃO PARA MESTRE DE OBRAS (ENCARGOS COMPLEMENTARES) - MENSALISTA</t>
  </si>
  <si>
    <t xml:space="preserve"> 95423 </t>
  </si>
  <si>
    <t>EPI - FAMILIA ENGENHEIRO CIVIL - MENSALISTA (ENCARGOS COMPLEMENTARES - COLETADO CAIXA)</t>
  </si>
  <si>
    <t xml:space="preserve"> 00043498 </t>
  </si>
  <si>
    <t>FERRAMENTAS - FAMILIA ENGENHEIRO CIVIL - MENSALISTA (ENCARGOS COMPLEMENTARES - COLETADO CAIXA)</t>
  </si>
  <si>
    <t xml:space="preserve"> 00043474 </t>
  </si>
  <si>
    <t>ENGENHEIRO CIVIL DE OBRA JUNIOR (MENSALISTA)</t>
  </si>
  <si>
    <t xml:space="preserve"> 00040811 </t>
  </si>
  <si>
    <t>CURSO DE CAPACITAÇÃO PARA ENGENHEIRO CIVIL DE OBRA JÚNIOR (ENCARGOS COMPLEMENTARES) - MENSALISTA</t>
  </si>
  <si>
    <t xml:space="preserve"> 95415 </t>
  </si>
  <si>
    <t>Planilha Orçamentária Analítica</t>
  </si>
  <si>
    <t>100,00</t>
  </si>
  <si>
    <t>0,01</t>
  </si>
  <si>
    <t>904,54</t>
  </si>
  <si>
    <t>452,27</t>
  </si>
  <si>
    <t>2,0</t>
  </si>
  <si>
    <t>99,99</t>
  </si>
  <si>
    <t>0,02</t>
  </si>
  <si>
    <t>2.333,10</t>
  </si>
  <si>
    <t>388,85</t>
  </si>
  <si>
    <t>6,0</t>
  </si>
  <si>
    <t>99,97</t>
  </si>
  <si>
    <t>0,10</t>
  </si>
  <si>
    <t>171,42</t>
  </si>
  <si>
    <t>99,88</t>
  </si>
  <si>
    <t>5,61</t>
  </si>
  <si>
    <t>0,18</t>
  </si>
  <si>
    <t>309,58</t>
  </si>
  <si>
    <t>8,36</t>
  </si>
  <si>
    <t>9,92</t>
  </si>
  <si>
    <t>29,21</t>
  </si>
  <si>
    <t>181,11</t>
  </si>
  <si>
    <t>0,38</t>
  </si>
  <si>
    <t>46.360,26</t>
  </si>
  <si>
    <t>23.180,13</t>
  </si>
  <si>
    <t>13,30</t>
  </si>
  <si>
    <t>0,44</t>
  </si>
  <si>
    <t>53.268,50</t>
  </si>
  <si>
    <t>1.065,37</t>
  </si>
  <si>
    <t>50,0</t>
  </si>
  <si>
    <t>53.466,50</t>
  </si>
  <si>
    <t>1.069,33</t>
  </si>
  <si>
    <t>4,21</t>
  </si>
  <si>
    <t>3,90</t>
  </si>
  <si>
    <t>1,47</t>
  </si>
  <si>
    <t>59.371,13</t>
  </si>
  <si>
    <t>102.178,56</t>
  </si>
  <si>
    <t>8.514,88</t>
  </si>
  <si>
    <t>12,0</t>
  </si>
  <si>
    <t>105.680,61</t>
  </si>
  <si>
    <t>1,78</t>
  </si>
  <si>
    <t>1,06</t>
  </si>
  <si>
    <t>3,01</t>
  </si>
  <si>
    <t>19,23</t>
  </si>
  <si>
    <t>170.351,01</t>
  </si>
  <si>
    <t>357,13</t>
  </si>
  <si>
    <t>477,0</t>
  </si>
  <si>
    <t>10,29</t>
  </si>
  <si>
    <t>230.088,00</t>
  </si>
  <si>
    <t>4.601,76</t>
  </si>
  <si>
    <t>2.629,40</t>
  </si>
  <si>
    <t>323.666,16</t>
  </si>
  <si>
    <t>26.972,18</t>
  </si>
  <si>
    <t>2,63</t>
  </si>
  <si>
    <t>884,21</t>
  </si>
  <si>
    <t>70,30</t>
  </si>
  <si>
    <t>659,66</t>
  </si>
  <si>
    <t>91,94</t>
  </si>
  <si>
    <t>Peso Acumulado (%)</t>
  </si>
  <si>
    <t>Valor  Unit</t>
  </si>
  <si>
    <t>Curva ABC de Serviços</t>
  </si>
  <si>
    <t>PREFEITURA DE ARAPIRACA
SECRETARIA MUNICIPAL DE INFRAESTRUTURA</t>
  </si>
  <si>
    <t>Obra:</t>
  </si>
  <si>
    <t>Local:</t>
  </si>
  <si>
    <t>Preço base:</t>
  </si>
  <si>
    <t>Etapas</t>
  </si>
  <si>
    <t>Valor da Etapa c/ BDI (R$)</t>
  </si>
  <si>
    <t>%</t>
  </si>
  <si>
    <t>30 Dias</t>
  </si>
  <si>
    <t>60 Dias</t>
  </si>
  <si>
    <t>90 Dias</t>
  </si>
  <si>
    <t>120 Dias</t>
  </si>
  <si>
    <t>Valor(R$)</t>
  </si>
  <si>
    <t>TOTAL GERAL</t>
  </si>
  <si>
    <t>TOTAL ACUMULADO</t>
  </si>
  <si>
    <t xml:space="preserve">  </t>
  </si>
  <si>
    <t>150 Dias</t>
  </si>
  <si>
    <t>180 Dias</t>
  </si>
  <si>
    <t>210 Dias</t>
  </si>
  <si>
    <t>240 Dias</t>
  </si>
  <si>
    <t>270 Dias</t>
  </si>
  <si>
    <t>300 Dias</t>
  </si>
  <si>
    <t>330 Dias</t>
  </si>
  <si>
    <t>360 Dias</t>
  </si>
  <si>
    <t>Mangabeiras e Deputado Nezinho - ARAPIRACA/AL</t>
  </si>
  <si>
    <t xml:space="preserve">SINAPI - 06/2024 - Alagoas , SICRO3 - 01/2024 - Alagoas, ORSE - 05/2024 - Sergipe </t>
  </si>
  <si>
    <t xml:space="preserve"> 4.4.2</t>
  </si>
  <si>
    <t xml:space="preserve"> 4.4.3</t>
  </si>
  <si>
    <t xml:space="preserve"> 4.4.5</t>
  </si>
  <si>
    <t xml:space="preserve"> 4.4.6</t>
  </si>
  <si>
    <t xml:space="preserve"> 4.4.7</t>
  </si>
  <si>
    <t xml:space="preserve"> 4.4.8</t>
  </si>
  <si>
    <t xml:space="preserve"> 4.4.9</t>
  </si>
  <si>
    <t xml:space="preserve"> 4.4.10</t>
  </si>
  <si>
    <t xml:space="preserve"> 4.4.11</t>
  </si>
  <si>
    <t xml:space="preserve"> 4.4.12</t>
  </si>
  <si>
    <t xml:space="preserve"> 4.4.13</t>
  </si>
  <si>
    <t xml:space="preserve"> 4.4.14</t>
  </si>
  <si>
    <t xml:space="preserve"> 4.4.15</t>
  </si>
  <si>
    <t xml:space="preserve"> 4.4.16</t>
  </si>
  <si>
    <t xml:space="preserve"> 4.4.17</t>
  </si>
  <si>
    <t xml:space="preserve">SINAPI - 06/2024 - Alagoas
SBC - 07/2024 - Alagoas
SICRO3 - 01/2024 - Alagoas
ORSE - 05/2024 - Sergipe
SIURB INFRA - 01/2024 - São Paulo
</t>
  </si>
  <si>
    <t xml:space="preserve"> 10053 </t>
  </si>
  <si>
    <t>Fornecimento e assentamento de tubo corrugado parede dupla PEAD, d=1050mm (42"), p/sistemas drenagem, Tigre-ADS N-12 ou similar</t>
  </si>
  <si>
    <t xml:space="preserve"> 10649 </t>
  </si>
  <si>
    <t>Tubo corrugado parede dupla PEAD, d=1050mm (42"), p/sistemas drenagem, Tigre-ADS N-12 ou similar</t>
  </si>
  <si>
    <t xml:space="preserve"> 4.4.17 </t>
  </si>
  <si>
    <t>56.607,67</t>
  </si>
  <si>
    <t>5.204.509,17</t>
  </si>
  <si>
    <t>16.201,7</t>
  </si>
  <si>
    <t>1.138.979,51</t>
  </si>
  <si>
    <t>1.166,49</t>
  </si>
  <si>
    <t>1.031.422,12</t>
  </si>
  <si>
    <t>173.728,94</t>
  </si>
  <si>
    <t>456.907,11</t>
  </si>
  <si>
    <t>2,67</t>
  </si>
  <si>
    <t>105,0</t>
  </si>
  <si>
    <t>276.087,00</t>
  </si>
  <si>
    <t>142,0</t>
  </si>
  <si>
    <t>1.691,32</t>
  </si>
  <si>
    <t>240.167,44</t>
  </si>
  <si>
    <t>1,98</t>
  </si>
  <si>
    <t>85,08</t>
  </si>
  <si>
    <t>1,90</t>
  </si>
  <si>
    <t>16.024,65</t>
  </si>
  <si>
    <t>164.893,64</t>
  </si>
  <si>
    <t>1,36</t>
  </si>
  <si>
    <t>44.820,19</t>
  </si>
  <si>
    <t>134.908,77</t>
  </si>
  <si>
    <t>1,11</t>
  </si>
  <si>
    <t>100.384,02</t>
  </si>
  <si>
    <t>106.407,06</t>
  </si>
  <si>
    <t>0,88</t>
  </si>
  <si>
    <t>93,21</t>
  </si>
  <si>
    <t>0,87</t>
  </si>
  <si>
    <t>0,84</t>
  </si>
  <si>
    <t>56.705,95</t>
  </si>
  <si>
    <t>83.357,74</t>
  </si>
  <si>
    <t>0,69</t>
  </si>
  <si>
    <t>95,61</t>
  </si>
  <si>
    <t>19.442,05</t>
  </si>
  <si>
    <t>75.823,99</t>
  </si>
  <si>
    <t>96,24</t>
  </si>
  <si>
    <t>12.819,72</t>
  </si>
  <si>
    <t>53.971,02</t>
  </si>
  <si>
    <t>96,68</t>
  </si>
  <si>
    <t>3.970,95</t>
  </si>
  <si>
    <t>52.813,63</t>
  </si>
  <si>
    <t>98,00</t>
  </si>
  <si>
    <t>98,38</t>
  </si>
  <si>
    <t>1.464,04</t>
  </si>
  <si>
    <t>42.764,60</t>
  </si>
  <si>
    <t>0,35</t>
  </si>
  <si>
    <t>99,08</t>
  </si>
  <si>
    <t>99,34</t>
  </si>
  <si>
    <t>3.133,64</t>
  </si>
  <si>
    <t>26.197,23</t>
  </si>
  <si>
    <t>0,22</t>
  </si>
  <si>
    <t>99,55</t>
  </si>
  <si>
    <t>70,0</t>
  </si>
  <si>
    <t>21.670,60</t>
  </si>
  <si>
    <t>99,73</t>
  </si>
  <si>
    <t>0,14</t>
  </si>
  <si>
    <t>68,38</t>
  </si>
  <si>
    <t>11.721,69</t>
  </si>
  <si>
    <t>17.554,75</t>
  </si>
  <si>
    <t>3.129,19</t>
  </si>
  <si>
    <t>0,26</t>
  </si>
  <si>
    <t>31.041,56</t>
  </si>
  <si>
    <t>42.504,70</t>
  </si>
  <si>
    <t>234,69</t>
  </si>
  <si>
    <t>98,73</t>
  </si>
  <si>
    <t>97,56</t>
  </si>
  <si>
    <t>97,12</t>
  </si>
  <si>
    <t>0,62</t>
  </si>
  <si>
    <t>94,93</t>
  </si>
  <si>
    <t>94,09</t>
  </si>
  <si>
    <t>92,34</t>
  </si>
  <si>
    <t>91,23</t>
  </si>
  <si>
    <t>89,87</t>
  </si>
  <si>
    <t>1,40</t>
  </si>
  <si>
    <t>88,46</t>
  </si>
  <si>
    <t>1,49</t>
  </si>
  <si>
    <t>180.522,97</t>
  </si>
  <si>
    <t>9.387,57</t>
  </si>
  <si>
    <t>86,98</t>
  </si>
  <si>
    <t>83,10</t>
  </si>
  <si>
    <t>2,27</t>
  </si>
  <si>
    <t>80,83</t>
  </si>
  <si>
    <t>78,16</t>
  </si>
  <si>
    <t>3,76</t>
  </si>
  <si>
    <t>74,40</t>
  </si>
  <si>
    <t>8,50</t>
  </si>
  <si>
    <t>65,90</t>
  </si>
  <si>
    <t>9,38</t>
  </si>
  <si>
    <t>56,52</t>
  </si>
  <si>
    <t>13,64</t>
  </si>
  <si>
    <t>1.655.871,93</t>
  </si>
  <si>
    <t>2.510,19</t>
  </si>
  <si>
    <t>42,88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</si>
</sst>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3">
    <numFmt numFmtId="44" formatCode="_-&quot;R$&quot;\ * #,##0.00_-;\-&quot;R$&quot;\ * #,##0.00_-;_-&quot;R$&quot;\ * &quot;-&quot;??_-;_-@_-"/>
    <numFmt numFmtId="43" formatCode="_-* #,##0.00_-;\-* #,##0.00_-;_-* &quot;-&quot;??_-;_-@_-"/>
    <numFmt numFmtId="164" formatCode="[$€]* #,##0.00\ ;[$€]* \(#,##0.00\);[$€]* \-??\ ;\ @\ "/>
    <numFmt numFmtId="165" formatCode="&quot; R$ &quot;* #,##0.00\ ;&quot; R$ &quot;* \(#,##0.00\);&quot; R$ &quot;* \-??\ ;\ @\ "/>
    <numFmt numFmtId="166" formatCode="&quot; R$&quot;* #,##0.00\ ;&quot; R$&quot;* \(#,##0.00\);&quot; R$&quot;* \-??\ ;\ @\ "/>
    <numFmt numFmtId="167" formatCode="&quot; R$ &quot;* #,##0.00\ ;&quot;-R$ &quot;* #,##0.00\ ;&quot; R$ &quot;* \-??\ ;\ @\ "/>
    <numFmt numFmtId="168" formatCode="General\ "/>
    <numFmt numFmtId="169" formatCode="\ * #,##0.00\ ;\ * \(#,##0.00\);\ * \-??\ ;\ @\ "/>
    <numFmt numFmtId="170" formatCode="\ * #,##0.00\ ;\-* #,##0.00\ ;\ * \-??\ ;\ @\ "/>
    <numFmt numFmtId="171" formatCode="#,##0.00&quot;   &quot;;[Red]\-#,##0.00&quot;   &quot;"/>
    <numFmt numFmtId="172" formatCode="\ * #,##0.00000\ ;\ * \(#,##0.00000\);\ * \-??\ ;\ @\ "/>
    <numFmt numFmtId="173" formatCode="#,##0.0000\ ;\(#,##0.0000\)"/>
    <numFmt numFmtId="174" formatCode="#,##0.00\ ;\(#,##0.00\);\-#\ ;@\ "/>
    <numFmt numFmtId="175" formatCode="#,##0.00\ %"/>
    <numFmt numFmtId="176" formatCode="\ * #,##0.0000\ ;\ * \(#,##0.0000\);\ * \-??\ ;\ @\ "/>
    <numFmt numFmtId="177" formatCode="#,##0.0000"/>
    <numFmt numFmtId="178" formatCode="#,##0.000"/>
    <numFmt numFmtId="179" formatCode="&quot; R$&quot;* #,##0.00\ ;&quot;-R$&quot;* #,##0.00\ ;&quot; R$&quot;* \-??\ ;\ @\ "/>
    <numFmt numFmtId="180" formatCode="dddd\,\ d&quot; de &quot;mmmm&quot; de &quot;yyyy"/>
    <numFmt numFmtId="181" formatCode="dd&quot; de &quot;mmmm&quot; de &quot;yyyy"/>
    <numFmt numFmtId="182" formatCode="#,##0.0000000"/>
    <numFmt numFmtId="183" formatCode="_-* #,##0.00_-;\-* #,##0.00_-;_-* \-??_-;_-@_-"/>
    <numFmt numFmtId="184" formatCode="_-&quot;R$&quot;* #,##0.00_-;&quot;-R$&quot;* #,##0.00_-;_-&quot;R$&quot;* \-??_-;_-@_-"/>
  </numFmts>
  <fonts count="79" x14ac:knownFonts="1">
    <font>
      <sz val="11"/>
      <name val="Arial"/>
      <family val="1"/>
    </font>
    <font>
      <sz val="10"/>
      <name val="Arial"/>
      <family val="2"/>
    </font>
    <font>
      <sz val="11"/>
      <color rgb="FF000000"/>
      <name val="Calibri"/>
      <family val="2"/>
    </font>
    <font>
      <sz val="11"/>
      <color rgb="FFFFFFFF"/>
      <name val="Calibri"/>
      <family val="2"/>
    </font>
    <font>
      <b/>
      <sz val="10"/>
      <color rgb="FFFFFFFF"/>
      <name val="Arial"/>
      <family val="2"/>
    </font>
    <font>
      <b/>
      <sz val="10"/>
      <color theme="1"/>
      <name val="Arial"/>
      <family val="2"/>
    </font>
    <font>
      <sz val="10"/>
      <color rgb="FFCC0000"/>
      <name val="Arial"/>
      <family val="2"/>
    </font>
    <font>
      <sz val="11"/>
      <color rgb="FF008000"/>
      <name val="Calibri"/>
      <family val="2"/>
    </font>
    <font>
      <b/>
      <sz val="11"/>
      <color rgb="FFFF0000"/>
      <name val="Calibri"/>
      <family val="2"/>
    </font>
    <font>
      <b/>
      <sz val="11"/>
      <color rgb="FFFFFFFF"/>
      <name val="Calibri"/>
      <family val="2"/>
    </font>
    <font>
      <sz val="11"/>
      <color rgb="FFFF0000"/>
      <name val="Calibri"/>
      <family val="2"/>
    </font>
    <font>
      <sz val="11"/>
      <color rgb="FF333399"/>
      <name val="Calibri"/>
      <family val="2"/>
    </font>
    <font>
      <i/>
      <sz val="10"/>
      <color rgb="FF808080"/>
      <name val="Arial"/>
      <family val="2"/>
    </font>
    <font>
      <sz val="10"/>
      <color rgb="FF006600"/>
      <name val="Arial"/>
      <family val="2"/>
    </font>
    <font>
      <b/>
      <sz val="18"/>
      <color rgb="FF000000"/>
      <name val="Arial"/>
      <family val="2"/>
    </font>
    <font>
      <b/>
      <sz val="24"/>
      <color rgb="FF000000"/>
      <name val="Arial"/>
      <family val="2"/>
    </font>
    <font>
      <b/>
      <sz val="12"/>
      <color rgb="FF000000"/>
      <name val="Arial"/>
      <family val="2"/>
    </font>
    <font>
      <u/>
      <sz val="11"/>
      <color theme="10"/>
      <name val="Calibri"/>
      <family val="2"/>
    </font>
    <font>
      <u/>
      <sz val="10"/>
      <color rgb="FF0000EE"/>
      <name val="Arial"/>
      <family val="2"/>
    </font>
    <font>
      <sz val="11"/>
      <color rgb="FF800080"/>
      <name val="Calibri"/>
      <family val="2"/>
    </font>
    <font>
      <sz val="11"/>
      <color rgb="FF808000"/>
      <name val="Calibri"/>
      <family val="2"/>
    </font>
    <font>
      <sz val="10"/>
      <color rgb="FF996600"/>
      <name val="Arial"/>
      <family val="2"/>
    </font>
    <font>
      <sz val="11"/>
      <color theme="1"/>
      <name val="Calibri"/>
      <family val="2"/>
    </font>
    <font>
      <sz val="10"/>
      <color theme="1"/>
      <name val="Arial"/>
      <family val="2"/>
    </font>
    <font>
      <sz val="10"/>
      <name val="MS Sans Serif"/>
      <family val="2"/>
    </font>
    <font>
      <sz val="10"/>
      <name val="Courier New"/>
      <family val="3"/>
    </font>
    <font>
      <sz val="9"/>
      <name val="Arial"/>
      <family val="2"/>
    </font>
    <font>
      <sz val="10"/>
      <color rgb="FF333333"/>
      <name val="Arial"/>
      <family val="2"/>
    </font>
    <font>
      <b/>
      <i/>
      <u/>
      <sz val="10"/>
      <color theme="1"/>
      <name val="Arial"/>
      <family val="2"/>
    </font>
    <font>
      <b/>
      <sz val="11"/>
      <color rgb="FF333333"/>
      <name val="Calibri"/>
      <family val="2"/>
    </font>
    <font>
      <b/>
      <sz val="11"/>
      <color rgb="FF000000"/>
      <name val="Calibri"/>
      <family val="2"/>
    </font>
    <font>
      <b/>
      <sz val="15"/>
      <color rgb="FF333399"/>
      <name val="Calibri"/>
      <family val="2"/>
    </font>
    <font>
      <b/>
      <sz val="13"/>
      <color rgb="FF333399"/>
      <name val="Calibri"/>
      <family val="2"/>
    </font>
    <font>
      <b/>
      <sz val="11"/>
      <color rgb="FF333399"/>
      <name val="Calibri"/>
      <family val="2"/>
    </font>
    <font>
      <b/>
      <sz val="18"/>
      <color rgb="FF333399"/>
      <name val="Cambria"/>
      <family val="2"/>
    </font>
    <font>
      <sz val="10"/>
      <color rgb="FF000000"/>
      <name val="Arial"/>
      <family val="2"/>
    </font>
    <font>
      <b/>
      <sz val="11"/>
      <color theme="1"/>
      <name val="Arial"/>
      <family val="2"/>
    </font>
    <font>
      <b/>
      <sz val="18"/>
      <color theme="1"/>
      <name val="Arial"/>
      <family val="2"/>
    </font>
    <font>
      <sz val="11"/>
      <color theme="1"/>
      <name val="Arial"/>
      <family val="2"/>
    </font>
    <font>
      <sz val="11"/>
      <name val="Arial"/>
      <family val="2"/>
    </font>
    <font>
      <b/>
      <sz val="10"/>
      <color theme="1"/>
      <name val="Arial"/>
      <family val="2"/>
    </font>
    <font>
      <b/>
      <sz val="14"/>
      <color theme="1"/>
      <name val="Arial"/>
      <family val="2"/>
    </font>
    <font>
      <b/>
      <sz val="14"/>
      <name val="Arial"/>
      <family val="2"/>
    </font>
    <font>
      <b/>
      <sz val="12"/>
      <name val="Arial"/>
      <family val="2"/>
    </font>
    <font>
      <b/>
      <sz val="10"/>
      <color rgb="FF000000"/>
      <name val="Arial"/>
      <family val="1"/>
    </font>
    <font>
      <sz val="12"/>
      <color rgb="FF000000"/>
      <name val="Arial"/>
      <family val="2"/>
    </font>
    <font>
      <sz val="10"/>
      <color rgb="FF000000"/>
      <name val="Arial"/>
      <family val="1"/>
    </font>
    <font>
      <b/>
      <sz val="14"/>
      <color theme="1"/>
      <name val="Arial"/>
      <family val="2"/>
    </font>
    <font>
      <sz val="12"/>
      <color theme="1"/>
      <name val="Arial"/>
      <family val="2"/>
    </font>
    <font>
      <b/>
      <sz val="12"/>
      <color theme="1"/>
      <name val="Arial"/>
      <family val="2"/>
    </font>
    <font>
      <b/>
      <sz val="12"/>
      <color theme="1"/>
      <name val="Arial"/>
      <family val="2"/>
    </font>
    <font>
      <b/>
      <sz val="16"/>
      <color theme="1"/>
      <name val="Arial"/>
      <family val="2"/>
    </font>
    <font>
      <b/>
      <sz val="11"/>
      <name val="Calibri"/>
      <family val="2"/>
    </font>
    <font>
      <sz val="11"/>
      <name val="Calibri"/>
      <family val="2"/>
    </font>
    <font>
      <b/>
      <sz val="10"/>
      <name val="Arial"/>
      <family val="2"/>
    </font>
    <font>
      <b/>
      <sz val="10"/>
      <color rgb="FF0000FF"/>
      <name val="Arial"/>
      <family val="2"/>
    </font>
    <font>
      <b/>
      <u/>
      <sz val="15"/>
      <name val="Arial"/>
      <family val="2"/>
    </font>
    <font>
      <b/>
      <sz val="11"/>
      <name val="Arial"/>
      <family val="2"/>
    </font>
    <font>
      <b/>
      <sz val="20"/>
      <color rgb="FFFF0000"/>
      <name val="Arial"/>
      <family val="2"/>
    </font>
    <font>
      <b/>
      <sz val="12"/>
      <color rgb="FFFF0000"/>
      <name val="Arial"/>
      <family val="2"/>
    </font>
    <font>
      <sz val="11"/>
      <color rgb="FFFFFFFF"/>
      <name val="Arial"/>
      <family val="2"/>
    </font>
    <font>
      <b/>
      <sz val="11"/>
      <color rgb="FF0000FF"/>
      <name val="Arial"/>
      <family val="2"/>
    </font>
    <font>
      <b/>
      <sz val="18"/>
      <name val="Arial"/>
      <family val="2"/>
    </font>
    <font>
      <sz val="10.5"/>
      <name val="Arial"/>
      <family val="2"/>
    </font>
    <font>
      <i/>
      <sz val="12"/>
      <name val="Calibri"/>
      <family val="2"/>
    </font>
    <font>
      <i/>
      <u/>
      <sz val="12"/>
      <name val="Calibri"/>
      <family val="2"/>
    </font>
    <font>
      <u/>
      <sz val="10"/>
      <name val="Arial"/>
      <family val="2"/>
    </font>
    <font>
      <sz val="12"/>
      <name val="Arial"/>
      <family val="2"/>
    </font>
    <font>
      <sz val="11"/>
      <name val="Arial"/>
      <family val="1"/>
    </font>
    <font>
      <sz val="10"/>
      <name val="Arial"/>
      <family val="1"/>
    </font>
    <font>
      <b/>
      <sz val="10"/>
      <name val="Arial"/>
      <family val="1"/>
    </font>
    <font>
      <b/>
      <sz val="11"/>
      <name val="Arial"/>
      <family val="1"/>
    </font>
    <font>
      <sz val="11"/>
      <color rgb="FF000000"/>
      <name val="Calibri"/>
      <family val="2"/>
      <charset val="1"/>
    </font>
    <font>
      <b/>
      <sz val="14"/>
      <name val="Arial"/>
      <family val="2"/>
      <charset val="1"/>
    </font>
    <font>
      <sz val="10"/>
      <color rgb="FF000000"/>
      <name val="Arial"/>
      <family val="2"/>
      <charset val="1"/>
    </font>
    <font>
      <b/>
      <sz val="12"/>
      <name val="Arial"/>
      <family val="2"/>
      <charset val="1"/>
    </font>
    <font>
      <b/>
      <sz val="10"/>
      <name val="Arial"/>
      <family val="2"/>
      <charset val="1"/>
    </font>
    <font>
      <sz val="10"/>
      <name val="Arial"/>
      <family val="2"/>
      <charset val="1"/>
    </font>
    <font>
      <sz val="11"/>
      <name val="Arial"/>
      <family val="1"/>
      <charset val="1"/>
    </font>
  </fonts>
  <fills count="34">
    <fill>
      <patternFill patternType="none"/>
    </fill>
    <fill>
      <patternFill patternType="gray125"/>
    </fill>
    <fill>
      <patternFill patternType="solid">
        <fgColor rgb="FF99CCFF"/>
        <bgColor rgb="FF8EB4E3"/>
      </patternFill>
    </fill>
    <fill>
      <patternFill patternType="solid">
        <fgColor rgb="FFFF8080"/>
        <bgColor rgb="FFFF99CC"/>
      </patternFill>
    </fill>
    <fill>
      <patternFill patternType="solid">
        <fgColor rgb="FFFFFFCC"/>
        <bgColor rgb="FFFFFFFF"/>
      </patternFill>
    </fill>
    <fill>
      <patternFill patternType="solid">
        <fgColor rgb="FFFFCC99"/>
        <bgColor rgb="FFFFCCCC"/>
      </patternFill>
    </fill>
    <fill>
      <patternFill patternType="solid">
        <fgColor rgb="FFCCFFFF"/>
        <bgColor rgb="FFD8ECF6"/>
      </patternFill>
    </fill>
    <fill>
      <patternFill patternType="solid">
        <fgColor rgb="FFFFFF99"/>
        <bgColor rgb="FFFFFFCC"/>
      </patternFill>
    </fill>
    <fill>
      <patternFill patternType="solid">
        <fgColor rgb="FFFF99CC"/>
        <bgColor rgb="FFFF8080"/>
      </patternFill>
    </fill>
    <fill>
      <patternFill patternType="solid">
        <fgColor rgb="FFFF6600"/>
        <bgColor rgb="FFFF8080"/>
      </patternFill>
    </fill>
    <fill>
      <patternFill patternType="solid">
        <fgColor rgb="FFFFCC00"/>
        <bgColor rgb="FFFFCC99"/>
      </patternFill>
    </fill>
    <fill>
      <patternFill patternType="solid">
        <fgColor rgb="FF000000"/>
        <bgColor rgb="FF000080"/>
      </patternFill>
    </fill>
    <fill>
      <patternFill patternType="solid">
        <fgColor rgb="FF808080"/>
        <bgColor rgb="FF969696"/>
      </patternFill>
    </fill>
    <fill>
      <patternFill patternType="solid">
        <fgColor rgb="FFDDDDDD"/>
        <bgColor rgb="FFD9D9D9"/>
      </patternFill>
    </fill>
    <fill>
      <patternFill patternType="solid">
        <fgColor rgb="FFFFCCCC"/>
        <bgColor rgb="FFFFCC99"/>
      </patternFill>
    </fill>
    <fill>
      <patternFill patternType="solid">
        <fgColor rgb="FFFFFFFF"/>
        <bgColor rgb="FFFFFFCC"/>
      </patternFill>
    </fill>
    <fill>
      <patternFill patternType="solid">
        <fgColor rgb="FF969696"/>
        <bgColor rgb="FFA6A6A6"/>
      </patternFill>
    </fill>
    <fill>
      <patternFill patternType="solid">
        <fgColor rgb="FFCC0000"/>
        <bgColor rgb="FFFF0000"/>
      </patternFill>
    </fill>
    <fill>
      <patternFill patternType="solid">
        <fgColor rgb="FFCCFFCC"/>
        <bgColor rgb="FFCCFFFF"/>
      </patternFill>
    </fill>
    <fill>
      <patternFill patternType="solid">
        <fgColor rgb="FFCC99FF"/>
        <bgColor rgb="FFFF99CC"/>
      </patternFill>
    </fill>
    <fill>
      <patternFill patternType="solid">
        <fgColor rgb="FF003366"/>
        <bgColor rgb="FF333399"/>
      </patternFill>
    </fill>
    <fill>
      <patternFill patternType="solid">
        <fgColor rgb="FF666699"/>
        <bgColor rgb="FF808080"/>
      </patternFill>
    </fill>
    <fill>
      <patternFill patternType="solid">
        <fgColor rgb="FF33CCCC"/>
        <bgColor rgb="FF00FFFF"/>
      </patternFill>
    </fill>
    <fill>
      <patternFill patternType="solid">
        <fgColor rgb="FFFF0000"/>
        <bgColor rgb="FFCC0000"/>
      </patternFill>
    </fill>
    <fill>
      <patternFill patternType="solid">
        <fgColor theme="0" tint="-0.14999847407452621"/>
        <bgColor rgb="FFDDDDDD"/>
      </patternFill>
    </fill>
    <fill>
      <patternFill patternType="solid">
        <fgColor theme="0" tint="-0.34998626667073579"/>
        <bgColor rgb="FFB2B2B2"/>
      </patternFill>
    </fill>
    <fill>
      <patternFill patternType="solid">
        <fgColor rgb="FF92D050"/>
        <bgColor rgb="FFB2B2B2"/>
      </patternFill>
    </fill>
    <fill>
      <patternFill patternType="solid">
        <fgColor theme="0" tint="-0.249977111117893"/>
        <bgColor rgb="FFC0C0C0"/>
      </patternFill>
    </fill>
    <fill>
      <patternFill patternType="solid">
        <fgColor rgb="FFFFFFFF"/>
      </patternFill>
    </fill>
    <fill>
      <patternFill patternType="solid">
        <fgColor rgb="FFD8ECF6"/>
      </patternFill>
    </fill>
    <fill>
      <patternFill patternType="solid">
        <fgColor rgb="FFD6D6D6"/>
      </patternFill>
    </fill>
    <fill>
      <patternFill patternType="solid">
        <fgColor rgb="FFEFEFEF"/>
      </patternFill>
    </fill>
    <fill>
      <patternFill patternType="solid">
        <fgColor rgb="FF9999FF"/>
        <bgColor rgb="FFCC99FF"/>
      </patternFill>
    </fill>
    <fill>
      <patternFill patternType="solid">
        <fgColor rgb="FFCCFFFF"/>
        <bgColor rgb="FFCCFFCC"/>
      </patternFill>
    </fill>
  </fills>
  <borders count="80">
    <border>
      <left/>
      <right/>
      <top/>
      <bottom/>
      <diagonal/>
    </border>
    <border>
      <left style="thin">
        <color rgb="FF808080"/>
      </left>
      <right style="thin">
        <color rgb="FF808080"/>
      </right>
      <top style="thin">
        <color rgb="FF808080"/>
      </top>
      <bottom style="thin">
        <color rgb="FF808080"/>
      </bottom>
      <diagonal/>
    </border>
    <border>
      <left style="double">
        <color rgb="FF333333"/>
      </left>
      <right style="double">
        <color rgb="FF333333"/>
      </right>
      <top style="double">
        <color rgb="FF333333"/>
      </top>
      <bottom style="double">
        <color rgb="FF333333"/>
      </bottom>
      <diagonal/>
    </border>
    <border>
      <left/>
      <right/>
      <top/>
      <bottom style="double">
        <color rgb="FFFF0000"/>
      </bottom>
      <diagonal/>
    </border>
    <border>
      <left style="thin">
        <color rgb="FFC0C0C0"/>
      </left>
      <right style="thin">
        <color rgb="FFC0C0C0"/>
      </right>
      <top style="thin">
        <color rgb="FFC0C0C0"/>
      </top>
      <bottom style="thin">
        <color rgb="FFC0C0C0"/>
      </bottom>
      <diagonal/>
    </border>
    <border>
      <left style="thin">
        <color rgb="FFB2B2B2"/>
      </left>
      <right style="thin">
        <color rgb="FFB2B2B2"/>
      </right>
      <top style="thin">
        <color rgb="FFB2B2B2"/>
      </top>
      <bottom style="thin">
        <color rgb="FFB2B2B2"/>
      </bottom>
      <diagonal/>
    </border>
    <border>
      <left style="thin">
        <color rgb="FF333333"/>
      </left>
      <right style="thin">
        <color rgb="FF333333"/>
      </right>
      <top style="thin">
        <color rgb="FF333333"/>
      </top>
      <bottom style="thin">
        <color rgb="FF333333"/>
      </bottom>
      <diagonal/>
    </border>
    <border>
      <left/>
      <right/>
      <top style="thin">
        <color rgb="FF003366"/>
      </top>
      <bottom style="double">
        <color rgb="FF003366"/>
      </bottom>
      <diagonal/>
    </border>
    <border>
      <left/>
      <right/>
      <top/>
      <bottom style="thick">
        <color rgb="FF003366"/>
      </bottom>
      <diagonal/>
    </border>
    <border>
      <left/>
      <right/>
      <top/>
      <bottom style="thick">
        <color rgb="FFCCFFFF"/>
      </bottom>
      <diagonal/>
    </border>
    <border>
      <left/>
      <right/>
      <top/>
      <bottom style="medium">
        <color rgb="FFCCFFFF"/>
      </bottom>
      <diagonal/>
    </border>
    <border>
      <left style="thin">
        <color rgb="FFCCCCCC"/>
      </left>
      <right style="thin">
        <color rgb="FFCCCCCC"/>
      </right>
      <top style="thin">
        <color rgb="FFCCCCCC"/>
      </top>
      <bottom style="thin">
        <color rgb="FFCCCCCC"/>
      </bottom>
      <diagonal/>
    </border>
    <border>
      <left style="medium">
        <color auto="1"/>
      </left>
      <right/>
      <top style="medium">
        <color auto="1"/>
      </top>
      <bottom/>
      <diagonal/>
    </border>
    <border>
      <left/>
      <right/>
      <top style="medium">
        <color auto="1"/>
      </top>
      <bottom/>
      <diagonal/>
    </border>
    <border>
      <left/>
      <right style="thin">
        <color auto="1"/>
      </right>
      <top style="medium">
        <color auto="1"/>
      </top>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medium">
        <color auto="1"/>
      </right>
      <top style="thin">
        <color auto="1"/>
      </top>
      <bottom/>
      <diagonal/>
    </border>
    <border>
      <left style="medium">
        <color auto="1"/>
      </left>
      <right style="thin">
        <color auto="1"/>
      </right>
      <top style="medium">
        <color auto="1"/>
      </top>
      <bottom style="thin">
        <color auto="1"/>
      </bottom>
      <diagonal/>
    </border>
    <border>
      <left style="medium">
        <color auto="1"/>
      </left>
      <right style="thin">
        <color auto="1"/>
      </right>
      <top style="thin">
        <color auto="1"/>
      </top>
      <bottom style="thin">
        <color auto="1"/>
      </bottom>
      <diagonal/>
    </border>
    <border>
      <left style="medium">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medium">
        <color auto="1"/>
      </left>
      <right/>
      <top style="thin">
        <color auto="1"/>
      </top>
      <bottom style="medium">
        <color auto="1"/>
      </bottom>
      <diagonal/>
    </border>
    <border>
      <left/>
      <right/>
      <top style="thin">
        <color auto="1"/>
      </top>
      <bottom style="medium">
        <color auto="1"/>
      </bottom>
      <diagonal/>
    </border>
    <border>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thin">
        <color auto="1"/>
      </left>
      <right/>
      <top style="medium">
        <color auto="1"/>
      </top>
      <bottom style="thin">
        <color auto="1"/>
      </bottom>
      <diagonal/>
    </border>
    <border>
      <left/>
      <right style="medium">
        <color auto="1"/>
      </right>
      <top style="medium">
        <color auto="1"/>
      </top>
      <bottom/>
      <diagonal/>
    </border>
    <border>
      <left style="medium">
        <color auto="1"/>
      </left>
      <right style="thin">
        <color auto="1"/>
      </right>
      <top style="thin">
        <color auto="1"/>
      </top>
      <bottom style="medium">
        <color auto="1"/>
      </bottom>
      <diagonal/>
    </border>
    <border>
      <left style="thin">
        <color auto="1"/>
      </left>
      <right/>
      <top style="thin">
        <color auto="1"/>
      </top>
      <bottom style="medium">
        <color auto="1"/>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medium">
        <color auto="1"/>
      </right>
      <top style="medium">
        <color auto="1"/>
      </top>
      <bottom style="medium">
        <color auto="1"/>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diagonal/>
    </border>
    <border>
      <left style="thin">
        <color auto="1"/>
      </left>
      <right style="thin">
        <color auto="1"/>
      </right>
      <top style="medium">
        <color auto="1"/>
      </top>
      <bottom style="medium">
        <color auto="1"/>
      </bottom>
      <diagonal/>
    </border>
    <border>
      <left style="thin">
        <color auto="1"/>
      </left>
      <right/>
      <top style="medium">
        <color auto="1"/>
      </top>
      <bottom style="medium">
        <color auto="1"/>
      </bottom>
      <diagonal/>
    </border>
    <border>
      <left style="thin">
        <color auto="1"/>
      </left>
      <right style="thin">
        <color auto="1"/>
      </right>
      <top/>
      <bottom/>
      <diagonal/>
    </border>
    <border>
      <left style="thin">
        <color auto="1"/>
      </left>
      <right style="thin">
        <color auto="1"/>
      </right>
      <top/>
      <bottom style="medium">
        <color auto="1"/>
      </bottom>
      <diagonal/>
    </border>
    <border>
      <left style="medium">
        <color auto="1"/>
      </left>
      <right style="medium">
        <color auto="1"/>
      </right>
      <top/>
      <bottom style="medium">
        <color auto="1"/>
      </bottom>
      <diagonal/>
    </border>
    <border>
      <left style="medium">
        <color auto="1"/>
      </left>
      <right style="thin">
        <color auto="1"/>
      </right>
      <top/>
      <bottom style="medium">
        <color auto="1"/>
      </bottom>
      <diagonal/>
    </border>
    <border>
      <left style="thin">
        <color auto="1"/>
      </left>
      <right/>
      <top/>
      <bottom style="medium">
        <color auto="1"/>
      </bottom>
      <diagonal/>
    </border>
    <border>
      <left style="hair">
        <color auto="1"/>
      </left>
      <right style="hair">
        <color auto="1"/>
      </right>
      <top/>
      <bottom style="medium">
        <color auto="1"/>
      </bottom>
      <diagonal/>
    </border>
    <border>
      <left style="hair">
        <color auto="1"/>
      </left>
      <right/>
      <top/>
      <bottom style="medium">
        <color auto="1"/>
      </bottom>
      <diagonal/>
    </border>
    <border>
      <left style="medium">
        <color auto="1"/>
      </left>
      <right style="medium">
        <color auto="1"/>
      </right>
      <top style="medium">
        <color auto="1"/>
      </top>
      <bottom/>
      <diagonal/>
    </border>
    <border>
      <left style="medium">
        <color auto="1"/>
      </left>
      <right style="thin">
        <color auto="1"/>
      </right>
      <top style="medium">
        <color auto="1"/>
      </top>
      <bottom/>
      <diagonal/>
    </border>
    <border>
      <left style="hair">
        <color auto="1"/>
      </left>
      <right style="hair">
        <color auto="1"/>
      </right>
      <top style="medium">
        <color auto="1"/>
      </top>
      <bottom/>
      <diagonal/>
    </border>
    <border>
      <left style="hair">
        <color auto="1"/>
      </left>
      <right/>
      <top style="medium">
        <color auto="1"/>
      </top>
      <bottom/>
      <diagonal/>
    </border>
    <border>
      <left style="medium">
        <color auto="1"/>
      </left>
      <right style="medium">
        <color auto="1"/>
      </right>
      <top/>
      <bottom/>
      <diagonal/>
    </border>
    <border>
      <left style="medium">
        <color auto="1"/>
      </left>
      <right style="thin">
        <color auto="1"/>
      </right>
      <top/>
      <bottom/>
      <diagonal/>
    </border>
    <border>
      <left style="thin">
        <color auto="1"/>
      </left>
      <right/>
      <top/>
      <bottom/>
      <diagonal/>
    </border>
    <border>
      <left style="hair">
        <color auto="1"/>
      </left>
      <right style="hair">
        <color auto="1"/>
      </right>
      <top/>
      <bottom/>
      <diagonal/>
    </border>
    <border>
      <left style="hair">
        <color auto="1"/>
      </left>
      <right/>
      <top/>
      <bottom/>
      <diagonal/>
    </border>
    <border>
      <left/>
      <right/>
      <top style="medium">
        <color auto="1"/>
      </top>
      <bottom style="medium">
        <color auto="1"/>
      </bottom>
      <diagonal/>
    </border>
    <border>
      <left style="hair">
        <color auto="1"/>
      </left>
      <right style="hair">
        <color auto="1"/>
      </right>
      <top style="medium">
        <color auto="1"/>
      </top>
      <bottom style="medium">
        <color auto="1"/>
      </bottom>
      <diagonal/>
    </border>
    <border>
      <left style="hair">
        <color auto="1"/>
      </left>
      <right/>
      <top style="medium">
        <color auto="1"/>
      </top>
      <bottom style="medium">
        <color auto="1"/>
      </bottom>
      <diagonal/>
    </border>
    <border>
      <left style="thin">
        <color auto="1"/>
      </left>
      <right style="thin">
        <color auto="1"/>
      </right>
      <top/>
      <bottom style="thin">
        <color auto="1"/>
      </bottom>
      <diagonal/>
    </border>
    <border>
      <left style="thin">
        <color auto="1"/>
      </left>
      <right/>
      <top/>
      <bottom style="thin">
        <color auto="1"/>
      </bottom>
      <diagonal/>
    </border>
    <border>
      <left/>
      <right/>
      <top style="thin">
        <color auto="1"/>
      </top>
      <bottom/>
      <diagonal/>
    </border>
    <border>
      <left/>
      <right/>
      <top style="thick">
        <color rgb="FF000000"/>
      </top>
      <bottom/>
      <diagonal/>
    </border>
    <border>
      <left style="medium">
        <color indexed="64"/>
      </left>
      <right style="thin">
        <color rgb="FFCCCCCC"/>
      </right>
      <top style="thin">
        <color rgb="FFCCCCCC"/>
      </top>
      <bottom style="thin">
        <color rgb="FFCCCCCC"/>
      </bottom>
      <diagonal/>
    </border>
    <border>
      <left style="thin">
        <color rgb="FFCCCCCC"/>
      </left>
      <right style="medium">
        <color indexed="64"/>
      </right>
      <top style="thin">
        <color rgb="FFCCCCCC"/>
      </top>
      <bottom style="thin">
        <color rgb="FFCCCCCC"/>
      </bottom>
      <diagonal/>
    </border>
    <border>
      <left style="hair">
        <color auto="1"/>
      </left>
      <right style="hair">
        <color auto="1"/>
      </right>
      <top/>
      <bottom style="hair">
        <color auto="1"/>
      </bottom>
      <diagonal/>
    </border>
    <border>
      <left style="hair">
        <color auto="1"/>
      </left>
      <right style="hair">
        <color auto="1"/>
      </right>
      <top style="hair">
        <color auto="1"/>
      </top>
      <bottom style="hair">
        <color auto="1"/>
      </bottom>
      <diagonal/>
    </border>
    <border>
      <left style="hair">
        <color auto="1"/>
      </left>
      <right/>
      <top/>
      <bottom style="hair">
        <color auto="1"/>
      </bottom>
      <diagonal/>
    </border>
    <border>
      <left/>
      <right style="hair">
        <color auto="1"/>
      </right>
      <top/>
      <bottom style="hair">
        <color auto="1"/>
      </bottom>
      <diagonal/>
    </border>
    <border>
      <left style="thin">
        <color auto="1"/>
      </left>
      <right/>
      <top style="thin">
        <color auto="1"/>
      </top>
      <bottom style="thin">
        <color auto="1"/>
      </bottom>
      <diagonal/>
    </border>
    <border>
      <left/>
      <right/>
      <top/>
      <bottom style="thin">
        <color rgb="FFCCCCCC"/>
      </bottom>
      <diagonal/>
    </border>
    <border>
      <left style="medium">
        <color indexed="64"/>
      </left>
      <right/>
      <top/>
      <bottom style="thin">
        <color rgb="FFCCCCCC"/>
      </bottom>
      <diagonal/>
    </border>
    <border>
      <left/>
      <right style="medium">
        <color indexed="64"/>
      </right>
      <top/>
      <bottom style="thin">
        <color rgb="FFCCCCCC"/>
      </bottom>
      <diagonal/>
    </border>
  </borders>
  <cellStyleXfs count="190">
    <xf numFmtId="0" fontId="0" fillId="0" borderId="0"/>
    <xf numFmtId="170" fontId="68" fillId="0" borderId="0" applyBorder="0" applyProtection="0"/>
    <xf numFmtId="179" fontId="68" fillId="0" borderId="0" applyBorder="0" applyProtection="0"/>
    <xf numFmtId="0" fontId="1" fillId="0" borderId="0"/>
    <xf numFmtId="0" fontId="2" fillId="2" borderId="0" applyBorder="0" applyProtection="0"/>
    <xf numFmtId="0" fontId="2" fillId="3" borderId="0" applyBorder="0" applyProtection="0"/>
    <xf numFmtId="0" fontId="2" fillId="4" borderId="0" applyBorder="0" applyProtection="0"/>
    <xf numFmtId="0" fontId="2" fillId="5" borderId="0" applyBorder="0" applyProtection="0"/>
    <xf numFmtId="0" fontId="2" fillId="6" borderId="0" applyBorder="0" applyProtection="0"/>
    <xf numFmtId="0" fontId="2" fillId="4" borderId="0" applyBorder="0" applyProtection="0"/>
    <xf numFmtId="0" fontId="2" fillId="6" borderId="0" applyBorder="0" applyProtection="0"/>
    <xf numFmtId="0" fontId="2" fillId="3" borderId="0" applyBorder="0" applyProtection="0"/>
    <xf numFmtId="0" fontId="2" fillId="7" borderId="0" applyBorder="0" applyProtection="0"/>
    <xf numFmtId="0" fontId="2" fillId="8" borderId="0" applyBorder="0" applyProtection="0"/>
    <xf numFmtId="0" fontId="2" fillId="6" borderId="0" applyBorder="0" applyProtection="0"/>
    <xf numFmtId="0" fontId="2" fillId="4" borderId="0" applyBorder="0" applyProtection="0"/>
    <xf numFmtId="0" fontId="3" fillId="6" borderId="0" applyBorder="0" applyProtection="0"/>
    <xf numFmtId="0" fontId="3" fillId="9" borderId="0" applyBorder="0" applyProtection="0"/>
    <xf numFmtId="0" fontId="3" fillId="10" borderId="0" applyBorder="0" applyProtection="0"/>
    <xf numFmtId="0" fontId="3" fillId="8" borderId="0" applyBorder="0" applyProtection="0"/>
    <xf numFmtId="0" fontId="3" fillId="6" borderId="0" applyBorder="0" applyProtection="0"/>
    <xf numFmtId="0" fontId="3" fillId="3" borderId="0" applyBorder="0" applyProtection="0"/>
    <xf numFmtId="0" fontId="4" fillId="11" borderId="0"/>
    <xf numFmtId="0" fontId="4" fillId="12" borderId="0"/>
    <xf numFmtId="0" fontId="5" fillId="13" borderId="0"/>
    <xf numFmtId="0" fontId="5" fillId="0" borderId="0"/>
    <xf numFmtId="0" fontId="6" fillId="14" borderId="0"/>
    <xf numFmtId="0" fontId="7" fillId="6" borderId="0" applyBorder="0" applyProtection="0"/>
    <xf numFmtId="0" fontId="8" fillId="15" borderId="1" applyProtection="0"/>
    <xf numFmtId="0" fontId="9" fillId="16" borderId="2" applyProtection="0"/>
    <xf numFmtId="0" fontId="10" fillId="0" borderId="3" applyProtection="0"/>
    <xf numFmtId="0" fontId="1" fillId="0" borderId="0" applyProtection="0">
      <alignment vertical="top"/>
    </xf>
    <xf numFmtId="0" fontId="11" fillId="7" borderId="1" applyProtection="0"/>
    <xf numFmtId="0" fontId="4" fillId="17" borderId="0"/>
    <xf numFmtId="164" fontId="68" fillId="0" borderId="0" applyBorder="0" applyProtection="0"/>
    <xf numFmtId="164" fontId="68" fillId="0" borderId="0" applyBorder="0" applyProtection="0"/>
    <xf numFmtId="2" fontId="1" fillId="0" borderId="0" applyProtection="0">
      <alignment vertical="top"/>
    </xf>
    <xf numFmtId="0" fontId="12" fillId="0" borderId="0"/>
    <xf numFmtId="0" fontId="13" fillId="18" borderId="0"/>
    <xf numFmtId="0" fontId="14" fillId="0" borderId="0"/>
    <xf numFmtId="0" fontId="15" fillId="0" borderId="0"/>
    <xf numFmtId="0" fontId="16" fillId="0" borderId="0"/>
    <xf numFmtId="0" fontId="17" fillId="0" borderId="0" applyBorder="0" applyProtection="0"/>
    <xf numFmtId="0" fontId="18" fillId="0" borderId="0"/>
    <xf numFmtId="0" fontId="19" fillId="19" borderId="0" applyBorder="0" applyProtection="0"/>
    <xf numFmtId="165" fontId="68" fillId="0" borderId="0" applyBorder="0" applyProtection="0"/>
    <xf numFmtId="165" fontId="68" fillId="0" borderId="0" applyBorder="0" applyProtection="0"/>
    <xf numFmtId="166" fontId="68" fillId="0" borderId="0" applyBorder="0" applyProtection="0"/>
    <xf numFmtId="167" fontId="68" fillId="0" borderId="0" applyBorder="0" applyProtection="0"/>
    <xf numFmtId="167" fontId="68" fillId="0" borderId="0" applyBorder="0" applyProtection="0"/>
    <xf numFmtId="167" fontId="68" fillId="0" borderId="0" applyBorder="0" applyProtection="0"/>
    <xf numFmtId="167" fontId="68" fillId="0" borderId="0" applyBorder="0" applyProtection="0"/>
    <xf numFmtId="3" fontId="1" fillId="0" borderId="0" applyBorder="0" applyProtection="0"/>
    <xf numFmtId="165" fontId="68" fillId="0" borderId="0" applyBorder="0" applyProtection="0"/>
    <xf numFmtId="0" fontId="20" fillId="7" borderId="0" applyBorder="0" applyProtection="0"/>
    <xf numFmtId="0" fontId="21" fillId="4" borderId="0"/>
    <xf numFmtId="0" fontId="1" fillId="0" borderId="0"/>
    <xf numFmtId="0" fontId="1" fillId="0" borderId="0"/>
    <xf numFmtId="0" fontId="22" fillId="0" borderId="0"/>
    <xf numFmtId="0" fontId="1"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1" fillId="0" borderId="0"/>
    <xf numFmtId="0" fontId="1" fillId="0" borderId="0"/>
    <xf numFmtId="0" fontId="1" fillId="0" borderId="0"/>
    <xf numFmtId="0" fontId="1" fillId="0" borderId="0"/>
    <xf numFmtId="0" fontId="22" fillId="0" borderId="0"/>
    <xf numFmtId="0" fontId="1" fillId="0" borderId="0"/>
    <xf numFmtId="0" fontId="1" fillId="0" borderId="0"/>
    <xf numFmtId="0" fontId="1" fillId="0" borderId="0"/>
    <xf numFmtId="0" fontId="1" fillId="0" borderId="0"/>
    <xf numFmtId="0" fontId="1" fillId="0" borderId="0"/>
    <xf numFmtId="0" fontId="22" fillId="0" borderId="0"/>
    <xf numFmtId="0" fontId="23" fillId="0" borderId="0"/>
    <xf numFmtId="0" fontId="1" fillId="0" borderId="0"/>
    <xf numFmtId="0" fontId="1" fillId="0" borderId="0"/>
    <xf numFmtId="0" fontId="2" fillId="0" borderId="0"/>
    <xf numFmtId="0" fontId="1" fillId="0" borderId="0"/>
    <xf numFmtId="0" fontId="1" fillId="0" borderId="0"/>
    <xf numFmtId="0" fontId="1" fillId="0" borderId="0"/>
    <xf numFmtId="0" fontId="1" fillId="0" borderId="0"/>
    <xf numFmtId="0" fontId="22" fillId="0" borderId="0"/>
    <xf numFmtId="0" fontId="22" fillId="0" borderId="0"/>
    <xf numFmtId="0" fontId="22" fillId="0" borderId="0"/>
    <xf numFmtId="0" fontId="1" fillId="0" borderId="0"/>
    <xf numFmtId="0" fontId="2" fillId="0" borderId="0"/>
    <xf numFmtId="0" fontId="1" fillId="0" borderId="0"/>
    <xf numFmtId="0" fontId="24" fillId="0" borderId="0"/>
    <xf numFmtId="168" fontId="25" fillId="0" borderId="0"/>
    <xf numFmtId="0" fontId="1" fillId="0" borderId="0"/>
    <xf numFmtId="0" fontId="22" fillId="0" borderId="0"/>
    <xf numFmtId="0" fontId="1" fillId="0" borderId="0" applyBorder="0"/>
    <xf numFmtId="0" fontId="68" fillId="0" borderId="0"/>
    <xf numFmtId="0" fontId="1" fillId="0" borderId="0"/>
    <xf numFmtId="168" fontId="25" fillId="0" borderId="0"/>
    <xf numFmtId="168" fontId="25" fillId="0" borderId="0"/>
    <xf numFmtId="0" fontId="1" fillId="0" borderId="0">
      <protection locked="0"/>
    </xf>
    <xf numFmtId="0" fontId="1" fillId="0" borderId="0">
      <protection locked="0"/>
    </xf>
    <xf numFmtId="0" fontId="26" fillId="0" borderId="0"/>
    <xf numFmtId="0" fontId="68" fillId="4" borderId="4" applyProtection="0"/>
    <xf numFmtId="0" fontId="68" fillId="4" borderId="5" applyProtection="0"/>
    <xf numFmtId="0" fontId="27" fillId="4" borderId="1"/>
    <xf numFmtId="9" fontId="68" fillId="0" borderId="0" applyBorder="0" applyProtection="0"/>
    <xf numFmtId="9" fontId="68" fillId="0" borderId="0" applyBorder="0" applyProtection="0"/>
    <xf numFmtId="9" fontId="68" fillId="0" borderId="0" applyBorder="0" applyProtection="0"/>
    <xf numFmtId="9" fontId="1" fillId="0" borderId="0" applyBorder="0" applyProtection="0"/>
    <xf numFmtId="9" fontId="1" fillId="0" borderId="0" applyBorder="0" applyProtection="0"/>
    <xf numFmtId="9" fontId="68" fillId="0" borderId="0" applyBorder="0" applyProtection="0"/>
    <xf numFmtId="9" fontId="68" fillId="0" borderId="0" applyBorder="0" applyProtection="0"/>
    <xf numFmtId="9" fontId="68" fillId="0" borderId="0" applyBorder="0" applyProtection="0"/>
    <xf numFmtId="9" fontId="68" fillId="0" borderId="0" applyBorder="0" applyProtection="0"/>
    <xf numFmtId="9" fontId="68" fillId="0" borderId="0" applyBorder="0" applyProtection="0"/>
    <xf numFmtId="9" fontId="68" fillId="0" borderId="0" applyBorder="0" applyProtection="0"/>
    <xf numFmtId="9" fontId="68" fillId="0" borderId="0" applyBorder="0" applyProtection="0"/>
    <xf numFmtId="9" fontId="68" fillId="0" borderId="0" applyBorder="0" applyProtection="0"/>
    <xf numFmtId="9" fontId="68" fillId="0" borderId="0" applyBorder="0" applyProtection="0"/>
    <xf numFmtId="0" fontId="28" fillId="0" borderId="0"/>
    <xf numFmtId="0" fontId="29" fillId="15" borderId="6" applyProtection="0"/>
    <xf numFmtId="169" fontId="68" fillId="0" borderId="0" applyBorder="0" applyProtection="0"/>
    <xf numFmtId="169" fontId="68" fillId="0" borderId="0" applyBorder="0" applyProtection="0"/>
    <xf numFmtId="169" fontId="68" fillId="0" borderId="0" applyBorder="0" applyProtection="0"/>
    <xf numFmtId="169" fontId="68" fillId="0" borderId="0" applyBorder="0" applyProtection="0"/>
    <xf numFmtId="169" fontId="68" fillId="0" borderId="0" applyBorder="0" applyProtection="0"/>
    <xf numFmtId="170" fontId="68" fillId="0" borderId="0" applyBorder="0" applyProtection="0"/>
    <xf numFmtId="169" fontId="68" fillId="0" borderId="0" applyBorder="0" applyProtection="0"/>
    <xf numFmtId="169" fontId="68" fillId="0" borderId="0" applyBorder="0" applyProtection="0"/>
    <xf numFmtId="171" fontId="68" fillId="0" borderId="0" applyBorder="0" applyProtection="0"/>
    <xf numFmtId="169" fontId="68" fillId="0" borderId="0" applyBorder="0" applyProtection="0"/>
    <xf numFmtId="169" fontId="68" fillId="0" borderId="0" applyBorder="0" applyProtection="0"/>
    <xf numFmtId="0" fontId="68" fillId="0" borderId="0" applyBorder="0" applyProtection="0"/>
    <xf numFmtId="169" fontId="68" fillId="0" borderId="0" applyBorder="0" applyProtection="0"/>
    <xf numFmtId="170" fontId="68" fillId="0" borderId="0" applyBorder="0" applyProtection="0"/>
    <xf numFmtId="172" fontId="1" fillId="0" borderId="0" applyBorder="0" applyProtection="0"/>
    <xf numFmtId="171" fontId="68" fillId="0" borderId="0" applyBorder="0" applyProtection="0"/>
    <xf numFmtId="173" fontId="68" fillId="0" borderId="0" applyBorder="0" applyProtection="0"/>
    <xf numFmtId="170" fontId="68" fillId="0" borderId="0" applyBorder="0" applyProtection="0"/>
    <xf numFmtId="0" fontId="23" fillId="0" borderId="0"/>
    <xf numFmtId="0" fontId="23" fillId="0" borderId="0"/>
    <xf numFmtId="0" fontId="10" fillId="0" borderId="0" applyBorder="0" applyProtection="0"/>
    <xf numFmtId="170" fontId="2" fillId="0" borderId="0" applyBorder="0" applyProtection="0"/>
    <xf numFmtId="0" fontId="30" fillId="0" borderId="7" applyProtection="0"/>
    <xf numFmtId="0" fontId="31" fillId="0" borderId="8" applyProtection="0"/>
    <xf numFmtId="0" fontId="32" fillId="0" borderId="9" applyProtection="0"/>
    <xf numFmtId="0" fontId="33" fillId="0" borderId="10" applyProtection="0"/>
    <xf numFmtId="0" fontId="33" fillId="0" borderId="0" applyBorder="0" applyProtection="0"/>
    <xf numFmtId="0" fontId="34" fillId="0" borderId="0" applyBorder="0" applyProtection="0"/>
    <xf numFmtId="169" fontId="68" fillId="0" borderId="0" applyBorder="0" applyProtection="0"/>
    <xf numFmtId="169" fontId="68" fillId="0" borderId="0" applyBorder="0" applyProtection="0"/>
    <xf numFmtId="170" fontId="68" fillId="0" borderId="0" applyBorder="0" applyProtection="0"/>
    <xf numFmtId="169" fontId="68" fillId="0" borderId="0" applyBorder="0" applyProtection="0"/>
    <xf numFmtId="169" fontId="68" fillId="0" borderId="0" applyBorder="0" applyProtection="0"/>
    <xf numFmtId="170" fontId="68" fillId="0" borderId="0" applyBorder="0" applyProtection="0"/>
    <xf numFmtId="169" fontId="68" fillId="0" borderId="0" applyBorder="0" applyProtection="0"/>
    <xf numFmtId="170" fontId="68" fillId="0" borderId="0" applyBorder="0" applyProtection="0"/>
    <xf numFmtId="170" fontId="68" fillId="0" borderId="0" applyBorder="0" applyProtection="0"/>
    <xf numFmtId="170" fontId="68" fillId="0" borderId="0" applyBorder="0" applyProtection="0"/>
    <xf numFmtId="174" fontId="35" fillId="0" borderId="0" applyBorder="0" applyProtection="0"/>
    <xf numFmtId="169" fontId="68" fillId="0" borderId="0" applyBorder="0" applyProtection="0"/>
    <xf numFmtId="170" fontId="68" fillId="0" borderId="0" applyBorder="0" applyProtection="0"/>
    <xf numFmtId="169" fontId="68" fillId="0" borderId="0" applyBorder="0" applyProtection="0"/>
    <xf numFmtId="170" fontId="68" fillId="0" borderId="0" applyBorder="0" applyProtection="0"/>
    <xf numFmtId="170" fontId="68" fillId="0" borderId="0" applyBorder="0" applyProtection="0"/>
    <xf numFmtId="169" fontId="68" fillId="0" borderId="0" applyBorder="0" applyProtection="0"/>
    <xf numFmtId="174" fontId="35" fillId="0" borderId="0" applyBorder="0" applyProtection="0"/>
    <xf numFmtId="169" fontId="68" fillId="0" borderId="0" applyBorder="0" applyProtection="0"/>
    <xf numFmtId="170" fontId="68" fillId="0" borderId="0" applyBorder="0" applyProtection="0"/>
    <xf numFmtId="170" fontId="68" fillId="0" borderId="0" applyBorder="0" applyProtection="0"/>
    <xf numFmtId="169" fontId="68" fillId="0" borderId="0" applyBorder="0" applyProtection="0"/>
    <xf numFmtId="3" fontId="1" fillId="0" borderId="0" applyBorder="0" applyProtection="0"/>
    <xf numFmtId="0" fontId="6" fillId="0" borderId="0"/>
    <xf numFmtId="0" fontId="3" fillId="20" borderId="0" applyBorder="0" applyProtection="0"/>
    <xf numFmtId="0" fontId="3" fillId="9" borderId="0" applyBorder="0" applyProtection="0"/>
    <xf numFmtId="0" fontId="3" fillId="10" borderId="0" applyBorder="0" applyProtection="0"/>
    <xf numFmtId="0" fontId="3" fillId="21" borderId="0" applyBorder="0" applyProtection="0"/>
    <xf numFmtId="0" fontId="3" fillId="22" borderId="0" applyBorder="0" applyProtection="0"/>
    <xf numFmtId="0" fontId="3" fillId="23" borderId="0" applyBorder="0" applyProtection="0"/>
    <xf numFmtId="0" fontId="68" fillId="0" borderId="0"/>
    <xf numFmtId="183" fontId="72" fillId="0" borderId="0" applyBorder="0" applyProtection="0"/>
    <xf numFmtId="0" fontId="72" fillId="0" borderId="0"/>
    <xf numFmtId="0" fontId="72" fillId="0" borderId="0"/>
    <xf numFmtId="184" fontId="78" fillId="0" borderId="0" applyBorder="0" applyProtection="0"/>
    <xf numFmtId="9" fontId="78" fillId="0" borderId="0" applyBorder="0" applyProtection="0"/>
  </cellStyleXfs>
  <cellXfs count="348">
    <xf numFmtId="0" fontId="0" fillId="0" borderId="0" xfId="0"/>
    <xf numFmtId="0" fontId="0" fillId="0" borderId="0" xfId="0" applyAlignment="1">
      <alignment horizontal="center"/>
    </xf>
    <xf numFmtId="170" fontId="0" fillId="0" borderId="0" xfId="1" applyFont="1" applyBorder="1" applyAlignment="1" applyProtection="1"/>
    <xf numFmtId="0" fontId="36" fillId="15" borderId="12" xfId="69" applyFont="1" applyFill="1" applyBorder="1" applyAlignment="1">
      <alignment horizontal="center" vertical="center" wrapText="1"/>
    </xf>
    <xf numFmtId="0" fontId="36" fillId="15" borderId="13" xfId="69" applyFont="1" applyFill="1" applyBorder="1" applyAlignment="1">
      <alignment horizontal="center" vertical="center" wrapText="1"/>
    </xf>
    <xf numFmtId="0" fontId="36" fillId="15" borderId="14" xfId="69" applyFont="1" applyFill="1" applyBorder="1" applyAlignment="1">
      <alignment horizontal="center" vertical="center" wrapText="1"/>
    </xf>
    <xf numFmtId="0" fontId="37" fillId="15" borderId="15" xfId="69" applyFont="1" applyFill="1" applyBorder="1" applyAlignment="1">
      <alignment horizontal="left" vertical="center" wrapText="1"/>
    </xf>
    <xf numFmtId="0" fontId="38" fillId="15" borderId="0" xfId="69" applyFont="1" applyFill="1" applyAlignment="1">
      <alignment horizontal="center" vertical="center"/>
    </xf>
    <xf numFmtId="0" fontId="39" fillId="0" borderId="0" xfId="0" applyFont="1" applyAlignment="1">
      <alignment horizontal="center" vertical="center"/>
    </xf>
    <xf numFmtId="0" fontId="40" fillId="15" borderId="17" xfId="69" applyFont="1" applyFill="1" applyBorder="1" applyAlignment="1">
      <alignment horizontal="center" vertical="center" wrapText="1"/>
    </xf>
    <xf numFmtId="0" fontId="40" fillId="15" borderId="18" xfId="69" applyFont="1" applyFill="1" applyBorder="1" applyAlignment="1">
      <alignment horizontal="center" vertical="center" wrapText="1"/>
    </xf>
    <xf numFmtId="0" fontId="40" fillId="15" borderId="19" xfId="69" applyFont="1" applyFill="1" applyBorder="1" applyAlignment="1">
      <alignment horizontal="center" vertical="center" wrapText="1"/>
    </xf>
    <xf numFmtId="0" fontId="41" fillId="24" borderId="20" xfId="69" applyFont="1" applyFill="1" applyBorder="1" applyAlignment="1">
      <alignment horizontal="left" vertical="center" wrapText="1"/>
    </xf>
    <xf numFmtId="0" fontId="43" fillId="15" borderId="23" xfId="0" applyFont="1" applyFill="1" applyBorder="1" applyAlignment="1">
      <alignment horizontal="center" vertical="center" wrapText="1"/>
    </xf>
    <xf numFmtId="0" fontId="43" fillId="15" borderId="15" xfId="0" applyFont="1" applyFill="1" applyBorder="1" applyAlignment="1">
      <alignment horizontal="center" vertical="center" wrapText="1"/>
    </xf>
    <xf numFmtId="170" fontId="43" fillId="15" borderId="15" xfId="1" applyFont="1" applyFill="1" applyBorder="1" applyAlignment="1" applyProtection="1">
      <alignment horizontal="center" vertical="center" wrapText="1"/>
    </xf>
    <xf numFmtId="0" fontId="43" fillId="15" borderId="16" xfId="0" applyFont="1" applyFill="1" applyBorder="1" applyAlignment="1">
      <alignment horizontal="center" vertical="center" wrapText="1"/>
    </xf>
    <xf numFmtId="0" fontId="16" fillId="26" borderId="24" xfId="0" applyFont="1" applyFill="1" applyBorder="1" applyAlignment="1">
      <alignment horizontal="center" vertical="center" wrapText="1"/>
    </xf>
    <xf numFmtId="0" fontId="16" fillId="26" borderId="20" xfId="0" applyFont="1" applyFill="1" applyBorder="1" applyAlignment="1">
      <alignment horizontal="center" vertical="center" wrapText="1"/>
    </xf>
    <xf numFmtId="0" fontId="16" fillId="26" borderId="20" xfId="0" applyFont="1" applyFill="1" applyBorder="1" applyAlignment="1">
      <alignment horizontal="left" vertical="center" wrapText="1"/>
    </xf>
    <xf numFmtId="170" fontId="16" fillId="26" borderId="20" xfId="1" applyFont="1" applyFill="1" applyBorder="1" applyAlignment="1" applyProtection="1">
      <alignment horizontal="center" vertical="center" wrapText="1"/>
    </xf>
    <xf numFmtId="4" fontId="16" fillId="26" borderId="21" xfId="0" applyNumberFormat="1" applyFont="1" applyFill="1" applyBorder="1" applyAlignment="1">
      <alignment horizontal="center" vertical="center" wrapText="1"/>
    </xf>
    <xf numFmtId="0" fontId="45" fillId="0" borderId="24" xfId="0" applyFont="1" applyBorder="1" applyAlignment="1">
      <alignment horizontal="center" vertical="center" wrapText="1"/>
    </xf>
    <xf numFmtId="0" fontId="45" fillId="0" borderId="20" xfId="0" applyFont="1" applyBorder="1" applyAlignment="1">
      <alignment horizontal="center" vertical="center" wrapText="1"/>
    </xf>
    <xf numFmtId="0" fontId="45" fillId="0" borderId="20" xfId="0" applyFont="1" applyBorder="1" applyAlignment="1">
      <alignment horizontal="left" vertical="center" wrapText="1"/>
    </xf>
    <xf numFmtId="170" fontId="45" fillId="0" borderId="20" xfId="1" applyFont="1" applyBorder="1" applyAlignment="1" applyProtection="1">
      <alignment horizontal="center" vertical="center" wrapText="1"/>
    </xf>
    <xf numFmtId="4" fontId="45" fillId="0" borderId="20" xfId="0" applyNumberFormat="1" applyFont="1" applyBorder="1" applyAlignment="1">
      <alignment horizontal="center" vertical="center" wrapText="1"/>
    </xf>
    <xf numFmtId="4" fontId="45" fillId="0" borderId="21" xfId="0" applyNumberFormat="1" applyFont="1" applyBorder="1" applyAlignment="1">
      <alignment horizontal="center" vertical="center" wrapText="1"/>
    </xf>
    <xf numFmtId="0" fontId="39" fillId="0" borderId="0" xfId="0" applyFont="1" applyAlignment="1">
      <alignment horizontal="center" vertical="center"/>
    </xf>
    <xf numFmtId="0" fontId="42" fillId="24" borderId="25" xfId="0" applyFont="1" applyFill="1" applyBorder="1" applyAlignment="1">
      <alignment horizontal="center" vertical="center" wrapText="1"/>
    </xf>
    <xf numFmtId="0" fontId="42" fillId="24" borderId="26" xfId="0" applyFont="1" applyFill="1" applyBorder="1" applyAlignment="1">
      <alignment vertical="center" wrapText="1"/>
    </xf>
    <xf numFmtId="0" fontId="42" fillId="24" borderId="27" xfId="0" applyFont="1" applyFill="1" applyBorder="1" applyAlignment="1">
      <alignment vertical="center" wrapText="1"/>
    </xf>
    <xf numFmtId="0" fontId="43" fillId="24" borderId="20" xfId="0" applyFont="1" applyFill="1" applyBorder="1" applyAlignment="1">
      <alignment horizontal="right" vertical="center"/>
    </xf>
    <xf numFmtId="4" fontId="43" fillId="24" borderId="21" xfId="0" applyNumberFormat="1" applyFont="1" applyFill="1" applyBorder="1" applyAlignment="1">
      <alignment vertical="center" wrapText="1"/>
    </xf>
    <xf numFmtId="0" fontId="0" fillId="0" borderId="28" xfId="0" applyBorder="1" applyAlignment="1">
      <alignment horizontal="center"/>
    </xf>
    <xf numFmtId="0" fontId="0" fillId="0" borderId="29" xfId="0" applyBorder="1"/>
    <xf numFmtId="0" fontId="0" fillId="0" borderId="30" xfId="0" applyBorder="1"/>
    <xf numFmtId="170" fontId="0" fillId="0" borderId="31" xfId="1" applyFont="1" applyBorder="1" applyAlignment="1" applyProtection="1"/>
    <xf numFmtId="0" fontId="43" fillId="0" borderId="31" xfId="0" applyFont="1" applyBorder="1" applyAlignment="1">
      <alignment horizontal="right"/>
    </xf>
    <xf numFmtId="4" fontId="43" fillId="0" borderId="32" xfId="0" applyNumberFormat="1" applyFont="1" applyBorder="1"/>
    <xf numFmtId="0" fontId="22" fillId="0" borderId="0" xfId="80"/>
    <xf numFmtId="0" fontId="22" fillId="0" borderId="0" xfId="80"/>
    <xf numFmtId="0" fontId="48" fillId="0" borderId="12" xfId="64" applyFont="1" applyBorder="1"/>
    <xf numFmtId="0" fontId="48" fillId="0" borderId="13" xfId="64" applyFont="1" applyBorder="1"/>
    <xf numFmtId="0" fontId="48" fillId="0" borderId="34" xfId="64" applyFont="1" applyBorder="1"/>
    <xf numFmtId="0" fontId="48" fillId="0" borderId="0" xfId="64" applyFont="1"/>
    <xf numFmtId="0" fontId="48" fillId="0" borderId="0" xfId="0" applyFont="1"/>
    <xf numFmtId="0" fontId="48" fillId="0" borderId="37" xfId="64" applyFont="1" applyBorder="1"/>
    <xf numFmtId="0" fontId="48" fillId="0" borderId="0" xfId="64" applyFont="1" applyBorder="1"/>
    <xf numFmtId="0" fontId="48" fillId="0" borderId="38" xfId="64" applyFont="1" applyBorder="1"/>
    <xf numFmtId="0" fontId="48" fillId="0" borderId="39" xfId="64" applyFont="1" applyBorder="1"/>
    <xf numFmtId="0" fontId="48" fillId="0" borderId="40" xfId="64" applyFont="1" applyBorder="1"/>
    <xf numFmtId="0" fontId="48" fillId="0" borderId="41" xfId="64" applyFont="1" applyBorder="1"/>
    <xf numFmtId="169" fontId="52" fillId="0" borderId="44" xfId="175" applyFont="1" applyBorder="1" applyAlignment="1" applyProtection="1">
      <alignment horizontal="center" vertical="center"/>
    </xf>
    <xf numFmtId="4" fontId="52" fillId="0" borderId="44" xfId="95" applyNumberFormat="1" applyFont="1" applyBorder="1" applyAlignment="1">
      <alignment horizontal="center" vertical="center"/>
    </xf>
    <xf numFmtId="169" fontId="52" fillId="0" borderId="47" xfId="175" applyFont="1" applyBorder="1" applyAlignment="1" applyProtection="1">
      <alignment horizontal="center" vertical="center"/>
    </xf>
    <xf numFmtId="4" fontId="52" fillId="0" borderId="47" xfId="95" applyNumberFormat="1" applyFont="1" applyBorder="1" applyAlignment="1">
      <alignment horizontal="center" vertical="center"/>
    </xf>
    <xf numFmtId="169" fontId="52" fillId="0" borderId="48" xfId="175" applyFont="1" applyBorder="1" applyAlignment="1" applyProtection="1">
      <alignment horizontal="center" vertical="center"/>
    </xf>
    <xf numFmtId="4" fontId="52" fillId="0" borderId="48" xfId="95" applyNumberFormat="1" applyFont="1" applyBorder="1" applyAlignment="1">
      <alignment horizontal="center" vertical="center"/>
    </xf>
    <xf numFmtId="0" fontId="52" fillId="25" borderId="49" xfId="175" applyNumberFormat="1" applyFont="1" applyFill="1" applyBorder="1" applyAlignment="1" applyProtection="1">
      <alignment horizontal="center" vertical="center"/>
    </xf>
    <xf numFmtId="169" fontId="52" fillId="25" borderId="50" xfId="175" applyFont="1" applyFill="1" applyBorder="1" applyAlignment="1" applyProtection="1">
      <alignment vertical="center" wrapText="1"/>
    </xf>
    <xf numFmtId="169" fontId="53" fillId="25" borderId="51" xfId="175" applyFont="1" applyFill="1" applyBorder="1" applyAlignment="1" applyProtection="1">
      <alignment horizontal="center" vertical="center"/>
    </xf>
    <xf numFmtId="169" fontId="53" fillId="25" borderId="52" xfId="175" applyFont="1" applyFill="1" applyBorder="1" applyAlignment="1" applyProtection="1">
      <alignment horizontal="center" vertical="center"/>
    </xf>
    <xf numFmtId="176" fontId="53" fillId="25" borderId="52" xfId="175" applyNumberFormat="1" applyFont="1" applyFill="1" applyBorder="1" applyAlignment="1" applyProtection="1">
      <alignment horizontal="center" vertical="center"/>
    </xf>
    <xf numFmtId="177" fontId="53" fillId="25" borderId="52" xfId="95" applyNumberFormat="1" applyFont="1" applyFill="1" applyBorder="1" applyAlignment="1">
      <alignment horizontal="center" vertical="center"/>
    </xf>
    <xf numFmtId="178" fontId="53" fillId="25" borderId="52" xfId="95" applyNumberFormat="1" applyFont="1" applyFill="1" applyBorder="1" applyAlignment="1">
      <alignment horizontal="center" vertical="center"/>
    </xf>
    <xf numFmtId="4" fontId="53" fillId="25" borderId="53" xfId="95" applyNumberFormat="1" applyFont="1" applyFill="1" applyBorder="1" applyAlignment="1">
      <alignment horizontal="center" vertical="center"/>
    </xf>
    <xf numFmtId="169" fontId="53" fillId="25" borderId="49" xfId="175" applyFont="1" applyFill="1" applyBorder="1" applyAlignment="1" applyProtection="1">
      <alignment horizontal="right" vertical="center"/>
    </xf>
    <xf numFmtId="0" fontId="52" fillId="24" borderId="54" xfId="175" applyNumberFormat="1" applyFont="1" applyFill="1" applyBorder="1" applyAlignment="1" applyProtection="1">
      <alignment horizontal="center" vertical="center"/>
    </xf>
    <xf numFmtId="49" fontId="52" fillId="24" borderId="55" xfId="175" applyNumberFormat="1" applyFont="1" applyFill="1" applyBorder="1" applyAlignment="1" applyProtection="1">
      <alignment vertical="center" wrapText="1"/>
    </xf>
    <xf numFmtId="169" fontId="52" fillId="24" borderId="56" xfId="175" applyFont="1" applyFill="1" applyBorder="1" applyAlignment="1" applyProtection="1">
      <alignment horizontal="center" vertical="center"/>
    </xf>
    <xf numFmtId="177" fontId="52" fillId="24" borderId="56" xfId="95" applyNumberFormat="1" applyFont="1" applyFill="1" applyBorder="1" applyAlignment="1">
      <alignment horizontal="center" vertical="center"/>
    </xf>
    <xf numFmtId="178" fontId="52" fillId="24" borderId="56" xfId="95" applyNumberFormat="1" applyFont="1" applyFill="1" applyBorder="1" applyAlignment="1">
      <alignment horizontal="center" vertical="center"/>
    </xf>
    <xf numFmtId="4" fontId="52" fillId="24" borderId="57" xfId="95" applyNumberFormat="1" applyFont="1" applyFill="1" applyBorder="1" applyAlignment="1">
      <alignment horizontal="center" vertical="center"/>
    </xf>
    <xf numFmtId="169" fontId="52" fillId="24" borderId="54" xfId="175" applyFont="1" applyFill="1" applyBorder="1" applyAlignment="1" applyProtection="1">
      <alignment horizontal="right" vertical="center"/>
    </xf>
    <xf numFmtId="0" fontId="53" fillId="0" borderId="58" xfId="175" applyNumberFormat="1" applyFont="1" applyBorder="1" applyAlignment="1" applyProtection="1">
      <alignment horizontal="center" vertical="center"/>
    </xf>
    <xf numFmtId="169" fontId="53" fillId="0" borderId="59" xfId="175" applyFont="1" applyBorder="1" applyAlignment="1" applyProtection="1">
      <alignment vertical="center" wrapText="1"/>
    </xf>
    <xf numFmtId="169" fontId="53" fillId="0" borderId="60" xfId="175" applyFont="1" applyBorder="1" applyAlignment="1" applyProtection="1">
      <alignment horizontal="center" vertical="center"/>
    </xf>
    <xf numFmtId="169" fontId="53" fillId="0" borderId="61" xfId="175" applyFont="1" applyBorder="1" applyAlignment="1" applyProtection="1">
      <alignment vertical="center"/>
    </xf>
    <xf numFmtId="176" fontId="53" fillId="0" borderId="61" xfId="175" applyNumberFormat="1" applyFont="1" applyBorder="1" applyAlignment="1" applyProtection="1">
      <alignment vertical="center"/>
    </xf>
    <xf numFmtId="177" fontId="53" fillId="0" borderId="61" xfId="95" applyNumberFormat="1" applyFont="1" applyBorder="1" applyAlignment="1">
      <alignment horizontal="center" vertical="center"/>
    </xf>
    <xf numFmtId="3" fontId="53" fillId="0" borderId="61" xfId="95" applyNumberFormat="1" applyFont="1" applyBorder="1" applyAlignment="1">
      <alignment horizontal="center" vertical="center"/>
    </xf>
    <xf numFmtId="4" fontId="53" fillId="0" borderId="62" xfId="95" applyNumberFormat="1" applyFont="1" applyBorder="1" applyAlignment="1">
      <alignment horizontal="center" vertical="center"/>
    </xf>
    <xf numFmtId="169" fontId="53" fillId="0" borderId="58" xfId="175" applyFont="1" applyBorder="1" applyAlignment="1" applyProtection="1">
      <alignment horizontal="right" vertical="center"/>
    </xf>
    <xf numFmtId="0" fontId="52" fillId="25" borderId="42" xfId="175" applyNumberFormat="1" applyFont="1" applyFill="1" applyBorder="1" applyAlignment="1" applyProtection="1">
      <alignment horizontal="center" vertical="center"/>
    </xf>
    <xf numFmtId="169" fontId="52" fillId="25" borderId="43" xfId="175" applyFont="1" applyFill="1" applyBorder="1" applyAlignment="1" applyProtection="1">
      <alignment vertical="center" wrapText="1"/>
    </xf>
    <xf numFmtId="169" fontId="53" fillId="25" borderId="63" xfId="175" applyFont="1" applyFill="1" applyBorder="1" applyAlignment="1" applyProtection="1">
      <alignment horizontal="center" vertical="center"/>
    </xf>
    <xf numFmtId="169" fontId="53" fillId="25" borderId="64" xfId="175" applyFont="1" applyFill="1" applyBorder="1" applyAlignment="1" applyProtection="1">
      <alignment horizontal="center" vertical="center"/>
    </xf>
    <xf numFmtId="176" fontId="53" fillId="25" borderId="64" xfId="175" applyNumberFormat="1" applyFont="1" applyFill="1" applyBorder="1" applyAlignment="1" applyProtection="1">
      <alignment horizontal="center" vertical="center"/>
    </xf>
    <xf numFmtId="177" fontId="53" fillId="25" borderId="64" xfId="95" applyNumberFormat="1" applyFont="1" applyFill="1" applyBorder="1" applyAlignment="1">
      <alignment horizontal="center" vertical="center"/>
    </xf>
    <xf numFmtId="178" fontId="53" fillId="25" borderId="64" xfId="95" applyNumberFormat="1" applyFont="1" applyFill="1" applyBorder="1" applyAlignment="1">
      <alignment horizontal="center" vertical="center"/>
    </xf>
    <xf numFmtId="4" fontId="53" fillId="25" borderId="65" xfId="95" applyNumberFormat="1" applyFont="1" applyFill="1" applyBorder="1" applyAlignment="1">
      <alignment horizontal="center" vertical="center"/>
    </xf>
    <xf numFmtId="169" fontId="53" fillId="25" borderId="42" xfId="175" applyFont="1" applyFill="1" applyBorder="1" applyAlignment="1" applyProtection="1">
      <alignment horizontal="right" vertical="center"/>
    </xf>
    <xf numFmtId="169" fontId="52" fillId="24" borderId="55" xfId="175" applyFont="1" applyFill="1" applyBorder="1" applyAlignment="1" applyProtection="1">
      <alignment vertical="center" wrapText="1"/>
    </xf>
    <xf numFmtId="176" fontId="53" fillId="0" borderId="61" xfId="175" applyNumberFormat="1" applyFont="1" applyBorder="1" applyAlignment="1" applyProtection="1">
      <alignment horizontal="center" vertical="center"/>
    </xf>
    <xf numFmtId="4" fontId="53" fillId="0" borderId="61" xfId="95" applyNumberFormat="1" applyFont="1" applyBorder="1" applyAlignment="1">
      <alignment horizontal="center" vertical="center"/>
    </xf>
    <xf numFmtId="169" fontId="53" fillId="0" borderId="0" xfId="175" applyFont="1" applyBorder="1" applyAlignment="1" applyProtection="1">
      <alignment horizontal="center" vertical="center"/>
    </xf>
    <xf numFmtId="0" fontId="22" fillId="0" borderId="0" xfId="80" applyAlignment="1">
      <alignment vertical="center"/>
    </xf>
    <xf numFmtId="0" fontId="0" fillId="0" borderId="0" xfId="0" applyAlignment="1">
      <alignment vertical="center"/>
    </xf>
    <xf numFmtId="170" fontId="22" fillId="0" borderId="0" xfId="80" applyNumberFormat="1"/>
    <xf numFmtId="0" fontId="0" fillId="0" borderId="0" xfId="0"/>
    <xf numFmtId="0" fontId="22" fillId="0" borderId="0" xfId="80"/>
    <xf numFmtId="0" fontId="53" fillId="0" borderId="49" xfId="175" applyNumberFormat="1" applyFont="1" applyBorder="1" applyAlignment="1" applyProtection="1">
      <alignment horizontal="center" vertical="center"/>
    </xf>
    <xf numFmtId="4" fontId="53" fillId="0" borderId="53" xfId="95" applyNumberFormat="1" applyFont="1" applyBorder="1" applyAlignment="1">
      <alignment horizontal="center" vertical="center"/>
    </xf>
    <xf numFmtId="169" fontId="53" fillId="0" borderId="50" xfId="175" applyFont="1" applyBorder="1" applyAlignment="1" applyProtection="1">
      <alignment vertical="center" wrapText="1"/>
    </xf>
    <xf numFmtId="169" fontId="53" fillId="0" borderId="40" xfId="175" applyFont="1" applyBorder="1" applyAlignment="1" applyProtection="1">
      <alignment horizontal="center" vertical="center"/>
    </xf>
    <xf numFmtId="0" fontId="52" fillId="0" borderId="54" xfId="175" applyNumberFormat="1" applyFont="1" applyBorder="1" applyAlignment="1" applyProtection="1">
      <alignment horizontal="center" vertical="center"/>
    </xf>
    <xf numFmtId="169" fontId="52" fillId="0" borderId="55" xfId="175" applyFont="1" applyBorder="1" applyAlignment="1" applyProtection="1">
      <alignment vertical="center" wrapText="1"/>
    </xf>
    <xf numFmtId="169" fontId="52" fillId="0" borderId="56" xfId="175" applyFont="1" applyBorder="1" applyAlignment="1" applyProtection="1">
      <alignment horizontal="center" vertical="center"/>
    </xf>
    <xf numFmtId="177" fontId="52" fillId="0" borderId="56" xfId="95" applyNumberFormat="1" applyFont="1" applyBorder="1" applyAlignment="1">
      <alignment horizontal="center" vertical="center"/>
    </xf>
    <xf numFmtId="178" fontId="52" fillId="0" borderId="56" xfId="95" applyNumberFormat="1" applyFont="1" applyBorder="1" applyAlignment="1">
      <alignment horizontal="center" vertical="center"/>
    </xf>
    <xf numFmtId="4" fontId="52" fillId="0" borderId="57" xfId="95" applyNumberFormat="1" applyFont="1" applyBorder="1" applyAlignment="1">
      <alignment horizontal="center" vertical="center"/>
    </xf>
    <xf numFmtId="169" fontId="52" fillId="0" borderId="54" xfId="175" applyFont="1" applyBorder="1" applyAlignment="1" applyProtection="1">
      <alignment horizontal="right" vertical="center"/>
    </xf>
    <xf numFmtId="4" fontId="52" fillId="24" borderId="56" xfId="175" applyNumberFormat="1" applyFont="1" applyFill="1" applyBorder="1" applyAlignment="1" applyProtection="1">
      <alignment horizontal="right" vertical="center"/>
    </xf>
    <xf numFmtId="4" fontId="52" fillId="24" borderId="56" xfId="175" applyNumberFormat="1" applyFont="1" applyFill="1" applyBorder="1" applyAlignment="1" applyProtection="1">
      <alignment horizontal="center" vertical="center"/>
    </xf>
    <xf numFmtId="4" fontId="52" fillId="24" borderId="56" xfId="95" applyNumberFormat="1" applyFont="1" applyFill="1" applyBorder="1" applyAlignment="1">
      <alignment horizontal="center" vertical="center"/>
    </xf>
    <xf numFmtId="4" fontId="52" fillId="24" borderId="54" xfId="175" applyNumberFormat="1" applyFont="1" applyFill="1" applyBorder="1" applyAlignment="1" applyProtection="1">
      <alignment horizontal="right" vertical="center"/>
    </xf>
    <xf numFmtId="4" fontId="53" fillId="0" borderId="61" xfId="175" applyNumberFormat="1" applyFont="1" applyBorder="1" applyAlignment="1" applyProtection="1">
      <alignment horizontal="right" vertical="center"/>
    </xf>
    <xf numFmtId="4" fontId="53" fillId="0" borderId="61" xfId="175" applyNumberFormat="1" applyFont="1" applyBorder="1" applyAlignment="1" applyProtection="1">
      <alignment horizontal="center" vertical="center"/>
    </xf>
    <xf numFmtId="4" fontId="53" fillId="0" borderId="58" xfId="175" applyNumberFormat="1" applyFont="1" applyBorder="1" applyAlignment="1" applyProtection="1">
      <alignment horizontal="right" vertical="center"/>
    </xf>
    <xf numFmtId="4" fontId="53" fillId="0" borderId="52" xfId="175" applyNumberFormat="1" applyFont="1" applyBorder="1" applyAlignment="1" applyProtection="1">
      <alignment horizontal="right" vertical="center"/>
    </xf>
    <xf numFmtId="4" fontId="53" fillId="0" borderId="52" xfId="175" applyNumberFormat="1" applyFont="1" applyBorder="1" applyAlignment="1" applyProtection="1">
      <alignment horizontal="center" vertical="center"/>
    </xf>
    <xf numFmtId="4" fontId="53" fillId="0" borderId="52" xfId="95" applyNumberFormat="1" applyFont="1" applyBorder="1" applyAlignment="1">
      <alignment horizontal="center" vertical="center"/>
    </xf>
    <xf numFmtId="4" fontId="52" fillId="24" borderId="56" xfId="175" applyNumberFormat="1" applyFont="1" applyFill="1" applyBorder="1" applyAlignment="1" applyProtection="1">
      <alignment horizontal="center" vertical="center" wrapText="1"/>
    </xf>
    <xf numFmtId="178" fontId="53" fillId="0" borderId="61" xfId="175" applyNumberFormat="1" applyFont="1" applyBorder="1" applyAlignment="1" applyProtection="1">
      <alignment horizontal="center" vertical="center"/>
    </xf>
    <xf numFmtId="169" fontId="53" fillId="0" borderId="61" xfId="175" applyFont="1" applyBorder="1" applyAlignment="1" applyProtection="1">
      <alignment horizontal="center" vertical="center"/>
    </xf>
    <xf numFmtId="169" fontId="53" fillId="0" borderId="52" xfId="175" applyFont="1" applyBorder="1" applyAlignment="1" applyProtection="1">
      <alignment horizontal="center" vertical="center"/>
    </xf>
    <xf numFmtId="4" fontId="53" fillId="0" borderId="61" xfId="95" applyNumberFormat="1" applyFont="1" applyBorder="1" applyAlignment="1">
      <alignment horizontal="right" vertical="center"/>
    </xf>
    <xf numFmtId="4" fontId="53" fillId="0" borderId="60" xfId="175" applyNumberFormat="1" applyFont="1" applyBorder="1" applyAlignment="1" applyProtection="1">
      <alignment horizontal="right" vertical="center"/>
    </xf>
    <xf numFmtId="179" fontId="22" fillId="0" borderId="0" xfId="2" applyFont="1" applyBorder="1" applyAlignment="1" applyProtection="1"/>
    <xf numFmtId="0" fontId="1" fillId="0" borderId="0" xfId="82" applyFont="1" applyProtection="1"/>
    <xf numFmtId="0" fontId="1" fillId="0" borderId="0" xfId="0" applyFont="1" applyProtection="1"/>
    <xf numFmtId="0" fontId="54" fillId="0" borderId="0" xfId="82" applyFont="1" applyAlignment="1" applyProtection="1">
      <alignment horizontal="center"/>
    </xf>
    <xf numFmtId="0" fontId="43" fillId="0" borderId="0" xfId="82" applyFont="1" applyAlignment="1" applyProtection="1">
      <alignment horizontal="center"/>
    </xf>
    <xf numFmtId="0" fontId="1" fillId="0" borderId="0" xfId="92"/>
    <xf numFmtId="0" fontId="54" fillId="0" borderId="20" xfId="82" applyFont="1" applyBorder="1" applyAlignment="1" applyProtection="1">
      <alignment horizontal="center"/>
    </xf>
    <xf numFmtId="10" fontId="55" fillId="0" borderId="20" xfId="82" applyNumberFormat="1" applyFont="1" applyBorder="1" applyAlignment="1" applyProtection="1">
      <alignment horizontal="center"/>
    </xf>
    <xf numFmtId="0" fontId="56" fillId="0" borderId="0" xfId="82" applyFont="1" applyAlignment="1" applyProtection="1"/>
    <xf numFmtId="0" fontId="54" fillId="0" borderId="0" xfId="82" applyFont="1" applyProtection="1"/>
    <xf numFmtId="0" fontId="54" fillId="0" borderId="20" xfId="82" applyFont="1" applyBorder="1" applyAlignment="1" applyProtection="1">
      <alignment horizontal="center" vertical="center" wrapText="1"/>
    </xf>
    <xf numFmtId="0" fontId="58" fillId="0" borderId="0" xfId="82" applyFont="1" applyAlignment="1" applyProtection="1">
      <alignment vertical="top" wrapText="1"/>
    </xf>
    <xf numFmtId="0" fontId="39" fillId="0" borderId="20" xfId="82" applyFont="1" applyBorder="1" applyAlignment="1" applyProtection="1">
      <alignment horizontal="center" vertical="center"/>
    </xf>
    <xf numFmtId="10" fontId="39" fillId="7" borderId="20" xfId="82" applyNumberFormat="1" applyFont="1" applyFill="1" applyBorder="1" applyAlignment="1" applyProtection="1">
      <alignment horizontal="center" vertical="center"/>
      <protection locked="0"/>
    </xf>
    <xf numFmtId="4" fontId="57" fillId="0" borderId="20" xfId="82" applyNumberFormat="1" applyFont="1" applyBorder="1" applyAlignment="1" applyProtection="1">
      <alignment horizontal="center" vertical="center"/>
      <protection hidden="1"/>
    </xf>
    <xf numFmtId="10" fontId="39" fillId="0" borderId="20" xfId="82" applyNumberFormat="1" applyFont="1" applyBorder="1" applyAlignment="1" applyProtection="1">
      <alignment horizontal="center" vertical="center"/>
      <protection hidden="1"/>
    </xf>
    <xf numFmtId="10" fontId="39" fillId="0" borderId="20" xfId="82" applyNumberFormat="1" applyFont="1" applyBorder="1" applyAlignment="1" applyProtection="1">
      <alignment horizontal="center" vertical="center" wrapText="1"/>
      <protection hidden="1"/>
    </xf>
    <xf numFmtId="0" fontId="39" fillId="0" borderId="20" xfId="82" applyFont="1" applyBorder="1" applyAlignment="1" applyProtection="1">
      <alignment horizontal="center" vertical="center" wrapText="1"/>
    </xf>
    <xf numFmtId="4" fontId="57" fillId="0" borderId="20" xfId="82" applyNumberFormat="1" applyFont="1" applyBorder="1" applyAlignment="1" applyProtection="1">
      <alignment horizontal="center" vertical="center" wrapText="1"/>
      <protection hidden="1"/>
    </xf>
    <xf numFmtId="0" fontId="59" fillId="0" borderId="0" xfId="82" applyFont="1" applyAlignment="1" applyProtection="1">
      <alignment wrapText="1"/>
    </xf>
    <xf numFmtId="0" fontId="60" fillId="0" borderId="0" xfId="82" applyFont="1" applyBorder="1" applyAlignment="1" applyProtection="1">
      <alignment horizontal="center" vertical="center" wrapText="1"/>
    </xf>
    <xf numFmtId="10" fontId="60" fillId="0" borderId="0" xfId="82" applyNumberFormat="1" applyFont="1" applyBorder="1" applyAlignment="1" applyProtection="1">
      <alignment horizontal="center" vertical="center"/>
      <protection hidden="1"/>
    </xf>
    <xf numFmtId="4" fontId="57" fillId="0" borderId="0" xfId="82" applyNumberFormat="1" applyFont="1" applyBorder="1" applyAlignment="1" applyProtection="1">
      <alignment horizontal="center" vertical="center" wrapText="1"/>
      <protection hidden="1"/>
    </xf>
    <xf numFmtId="0" fontId="1" fillId="0" borderId="0" xfId="82" applyFont="1" applyProtection="1">
      <protection locked="0"/>
    </xf>
    <xf numFmtId="0" fontId="62" fillId="0" borderId="20" xfId="82" applyFont="1" applyBorder="1" applyAlignment="1" applyProtection="1">
      <alignment horizontal="center" vertical="center"/>
    </xf>
    <xf numFmtId="0" fontId="1" fillId="0" borderId="0" xfId="82" applyFont="1" applyProtection="1">
      <protection locked="0"/>
    </xf>
    <xf numFmtId="0" fontId="1" fillId="0" borderId="0" xfId="82" applyFont="1" applyBorder="1" applyAlignment="1" applyProtection="1">
      <alignment horizontal="center" vertical="top"/>
    </xf>
    <xf numFmtId="0" fontId="66" fillId="0" borderId="0" xfId="82" applyFont="1" applyBorder="1" applyAlignment="1" applyProtection="1">
      <alignment horizontal="center" vertical="top"/>
    </xf>
    <xf numFmtId="181" fontId="1" fillId="0" borderId="0" xfId="82" applyNumberFormat="1" applyFont="1" applyAlignment="1" applyProtection="1"/>
    <xf numFmtId="0" fontId="54" fillId="0" borderId="68" xfId="82" applyFont="1" applyBorder="1" applyAlignment="1" applyProtection="1">
      <alignment horizontal="left"/>
    </xf>
    <xf numFmtId="0" fontId="1" fillId="0" borderId="68" xfId="82" applyFont="1" applyBorder="1" applyProtection="1"/>
    <xf numFmtId="0" fontId="39" fillId="0" borderId="0" xfId="82" applyFont="1" applyBorder="1" applyProtection="1"/>
    <xf numFmtId="0" fontId="1" fillId="0" borderId="0" xfId="82" applyFont="1" applyBorder="1" applyProtection="1"/>
    <xf numFmtId="0" fontId="54" fillId="0" borderId="0" xfId="106" applyFont="1" applyBorder="1" applyAlignment="1" applyProtection="1">
      <alignment horizontal="left" vertical="top"/>
    </xf>
    <xf numFmtId="0" fontId="39" fillId="0" borderId="0" xfId="82" applyFont="1" applyProtection="1"/>
    <xf numFmtId="0" fontId="39" fillId="0" borderId="0" xfId="82" applyFont="1" applyAlignment="1" applyProtection="1">
      <alignment vertical="top"/>
    </xf>
    <xf numFmtId="0" fontId="70" fillId="28" borderId="0" xfId="0" applyFont="1" applyFill="1" applyAlignment="1">
      <alignment horizontal="center" vertical="top" wrapText="1"/>
    </xf>
    <xf numFmtId="0" fontId="70" fillId="28" borderId="0" xfId="0" applyFont="1" applyFill="1" applyAlignment="1">
      <alignment horizontal="right" vertical="top" wrapText="1"/>
    </xf>
    <xf numFmtId="0" fontId="69" fillId="28" borderId="0" xfId="0" applyFont="1" applyFill="1" applyAlignment="1">
      <alignment horizontal="left" vertical="top" wrapText="1"/>
    </xf>
    <xf numFmtId="0" fontId="69" fillId="28" borderId="0" xfId="0" applyFont="1" applyFill="1" applyAlignment="1">
      <alignment horizontal="center" vertical="top" wrapText="1"/>
    </xf>
    <xf numFmtId="175" fontId="44" fillId="29" borderId="11" xfId="0" applyNumberFormat="1" applyFont="1" applyFill="1" applyBorder="1" applyAlignment="1">
      <alignment horizontal="right" vertical="top" wrapText="1"/>
    </xf>
    <xf numFmtId="4" fontId="44" fillId="29" borderId="11" xfId="0" applyNumberFormat="1" applyFont="1" applyFill="1" applyBorder="1" applyAlignment="1">
      <alignment horizontal="right" vertical="top" wrapText="1"/>
    </xf>
    <xf numFmtId="0" fontId="71" fillId="28" borderId="11" xfId="0" applyFont="1" applyFill="1" applyBorder="1" applyAlignment="1">
      <alignment horizontal="right" vertical="top" wrapText="1"/>
    </xf>
    <xf numFmtId="0" fontId="70" fillId="28" borderId="0" xfId="0" applyFont="1" applyFill="1" applyAlignment="1">
      <alignment horizontal="left" vertical="top" wrapText="1"/>
    </xf>
    <xf numFmtId="0" fontId="71" fillId="28" borderId="0" xfId="0" applyFont="1" applyFill="1" applyAlignment="1">
      <alignment horizontal="left" vertical="top" wrapText="1"/>
    </xf>
    <xf numFmtId="4" fontId="69" fillId="28" borderId="0" xfId="0" applyNumberFormat="1" applyFont="1" applyFill="1" applyAlignment="1">
      <alignment horizontal="center" vertical="top" wrapText="1"/>
    </xf>
    <xf numFmtId="43" fontId="39" fillId="0" borderId="0" xfId="0" applyNumberFormat="1" applyFont="1" applyAlignment="1">
      <alignment horizontal="center" vertical="center"/>
    </xf>
    <xf numFmtId="177" fontId="53" fillId="0" borderId="61" xfId="175" applyNumberFormat="1" applyFont="1" applyBorder="1" applyAlignment="1" applyProtection="1">
      <alignment horizontal="center" vertical="center"/>
    </xf>
    <xf numFmtId="170" fontId="45" fillId="0" borderId="20" xfId="1" applyNumberFormat="1" applyFont="1" applyBorder="1" applyAlignment="1" applyProtection="1">
      <alignment horizontal="center" vertical="center" wrapText="1"/>
    </xf>
    <xf numFmtId="0" fontId="46" fillId="28" borderId="69" xfId="0" applyFont="1" applyFill="1" applyBorder="1" applyAlignment="1">
      <alignment horizontal="left" vertical="top" wrapText="1"/>
    </xf>
    <xf numFmtId="0" fontId="69" fillId="30" borderId="11" xfId="0" applyFont="1" applyFill="1" applyBorder="1" applyAlignment="1">
      <alignment horizontal="center" vertical="top" wrapText="1"/>
    </xf>
    <xf numFmtId="182" fontId="69" fillId="30" borderId="11" xfId="0" applyNumberFormat="1" applyFont="1" applyFill="1" applyBorder="1" applyAlignment="1">
      <alignment horizontal="right" vertical="top" wrapText="1"/>
    </xf>
    <xf numFmtId="0" fontId="69" fillId="30" borderId="11" xfId="0" applyFont="1" applyFill="1" applyBorder="1" applyAlignment="1">
      <alignment horizontal="right" vertical="top" wrapText="1"/>
    </xf>
    <xf numFmtId="182" fontId="46" fillId="28" borderId="11" xfId="0" applyNumberFormat="1" applyFont="1" applyFill="1" applyBorder="1" applyAlignment="1">
      <alignment horizontal="right" vertical="top" wrapText="1"/>
    </xf>
    <xf numFmtId="182" fontId="69" fillId="31" borderId="11" xfId="0" applyNumberFormat="1" applyFont="1" applyFill="1" applyBorder="1" applyAlignment="1">
      <alignment horizontal="right" vertical="top" wrapText="1"/>
    </xf>
    <xf numFmtId="0" fontId="69" fillId="31" borderId="11" xfId="0" applyFont="1" applyFill="1" applyBorder="1" applyAlignment="1">
      <alignment horizontal="right" vertical="top" wrapText="1"/>
    </xf>
    <xf numFmtId="4" fontId="69" fillId="31" borderId="11" xfId="0" applyNumberFormat="1" applyFont="1" applyFill="1" applyBorder="1" applyAlignment="1">
      <alignment horizontal="right" vertical="top" wrapText="1"/>
    </xf>
    <xf numFmtId="0" fontId="69" fillId="31" borderId="11" xfId="0" applyFont="1" applyFill="1" applyBorder="1" applyAlignment="1">
      <alignment horizontal="center" vertical="top" wrapText="1"/>
    </xf>
    <xf numFmtId="4" fontId="69" fillId="30" borderId="11" xfId="0" applyNumberFormat="1" applyFont="1" applyFill="1" applyBorder="1" applyAlignment="1">
      <alignment horizontal="right" vertical="top" wrapText="1"/>
    </xf>
    <xf numFmtId="169" fontId="53" fillId="0" borderId="51" xfId="175" applyFont="1" applyBorder="1" applyAlignment="1" applyProtection="1">
      <alignment horizontal="center" vertical="center"/>
    </xf>
    <xf numFmtId="4" fontId="53" fillId="0" borderId="49" xfId="175" applyNumberFormat="1" applyFont="1" applyBorder="1" applyAlignment="1" applyProtection="1">
      <alignment horizontal="right" vertical="center"/>
    </xf>
    <xf numFmtId="0" fontId="71" fillId="28" borderId="12" xfId="0" applyFont="1" applyFill="1" applyBorder="1" applyAlignment="1">
      <alignment horizontal="left" vertical="top" wrapText="1"/>
    </xf>
    <xf numFmtId="0" fontId="70" fillId="28" borderId="37" xfId="0" applyFont="1" applyFill="1" applyBorder="1" applyAlignment="1">
      <alignment horizontal="left" vertical="top" wrapText="1"/>
    </xf>
    <xf numFmtId="0" fontId="69" fillId="28" borderId="37" xfId="0" applyFont="1" applyFill="1" applyBorder="1" applyAlignment="1">
      <alignment horizontal="center" vertical="top" wrapText="1"/>
    </xf>
    <xf numFmtId="0" fontId="69" fillId="28" borderId="0" xfId="0" applyFont="1" applyFill="1" applyBorder="1" applyAlignment="1">
      <alignment horizontal="center" vertical="top" wrapText="1"/>
    </xf>
    <xf numFmtId="0" fontId="69" fillId="28" borderId="38" xfId="0" applyFont="1" applyFill="1" applyBorder="1" applyAlignment="1">
      <alignment horizontal="center" vertical="top" wrapText="1"/>
    </xf>
    <xf numFmtId="0" fontId="74" fillId="0" borderId="0" xfId="186" applyFont="1" applyAlignment="1" applyProtection="1"/>
    <xf numFmtId="0" fontId="72" fillId="0" borderId="0" xfId="186" applyFont="1" applyAlignment="1" applyProtection="1"/>
    <xf numFmtId="0" fontId="72" fillId="15" borderId="0" xfId="187" applyFont="1" applyFill="1" applyAlignment="1" applyProtection="1"/>
    <xf numFmtId="0" fontId="76" fillId="32" borderId="73" xfId="187" applyFont="1" applyFill="1" applyBorder="1" applyAlignment="1" applyProtection="1">
      <alignment horizontal="center" vertical="center"/>
    </xf>
    <xf numFmtId="0" fontId="76" fillId="15" borderId="73" xfId="187" applyFont="1" applyFill="1" applyBorder="1" applyAlignment="1" applyProtection="1">
      <alignment horizontal="center" vertical="center"/>
    </xf>
    <xf numFmtId="0" fontId="76" fillId="15" borderId="73" xfId="187" applyFont="1" applyFill="1" applyBorder="1" applyAlignment="1" applyProtection="1">
      <alignment vertical="center" wrapText="1"/>
    </xf>
    <xf numFmtId="4" fontId="77" fillId="15" borderId="73" xfId="187" applyNumberFormat="1" applyFont="1" applyFill="1" applyBorder="1" applyAlignment="1" applyProtection="1">
      <alignment horizontal="center" vertical="center"/>
    </xf>
    <xf numFmtId="10" fontId="77" fillId="15" borderId="73" xfId="187" applyNumberFormat="1" applyFont="1" applyFill="1" applyBorder="1" applyAlignment="1" applyProtection="1">
      <alignment horizontal="center" vertical="center"/>
    </xf>
    <xf numFmtId="184" fontId="77" fillId="15" borderId="73" xfId="188" applyFont="1" applyFill="1" applyBorder="1" applyAlignment="1" applyProtection="1">
      <alignment horizontal="center" vertical="center"/>
    </xf>
    <xf numFmtId="10" fontId="77" fillId="15" borderId="73" xfId="189" applyNumberFormat="1" applyFont="1" applyFill="1" applyBorder="1" applyAlignment="1" applyProtection="1">
      <alignment horizontal="center" vertical="center"/>
    </xf>
    <xf numFmtId="10" fontId="72" fillId="15" borderId="0" xfId="187" applyNumberFormat="1" applyFont="1" applyFill="1" applyAlignment="1" applyProtection="1"/>
    <xf numFmtId="4" fontId="77" fillId="33" borderId="73" xfId="187" applyNumberFormat="1" applyFont="1" applyFill="1" applyBorder="1" applyAlignment="1" applyProtection="1">
      <alignment horizontal="center" vertical="center"/>
    </xf>
    <xf numFmtId="10" fontId="77" fillId="33" borderId="73" xfId="187" applyNumberFormat="1" applyFont="1" applyFill="1" applyBorder="1" applyAlignment="1" applyProtection="1">
      <alignment horizontal="center" vertical="center"/>
    </xf>
    <xf numFmtId="184" fontId="77" fillId="33" borderId="73" xfId="187" applyNumberFormat="1" applyFont="1" applyFill="1" applyBorder="1" applyAlignment="1" applyProtection="1">
      <alignment horizontal="center" vertical="center"/>
    </xf>
    <xf numFmtId="10" fontId="77" fillId="33" borderId="73" xfId="189" applyNumberFormat="1" applyFont="1" applyFill="1" applyBorder="1" applyAlignment="1" applyProtection="1">
      <alignment horizontal="center" vertical="center"/>
    </xf>
    <xf numFmtId="2" fontId="77" fillId="33" borderId="73" xfId="187" applyNumberFormat="1" applyFont="1" applyFill="1" applyBorder="1" applyAlignment="1" applyProtection="1">
      <alignment horizontal="center" vertical="center"/>
    </xf>
    <xf numFmtId="10" fontId="72" fillId="15" borderId="0" xfId="189" applyNumberFormat="1" applyFont="1" applyFill="1" applyBorder="1" applyAlignment="1" applyProtection="1"/>
    <xf numFmtId="0" fontId="72" fillId="15" borderId="0" xfId="187" applyFont="1" applyFill="1" applyAlignment="1" applyProtection="1">
      <alignment horizontal="center"/>
    </xf>
    <xf numFmtId="0" fontId="75" fillId="0" borderId="20" xfId="185" applyNumberFormat="1" applyFont="1" applyBorder="1" applyAlignment="1" applyProtection="1">
      <alignment horizontal="center" vertical="center" wrapText="1"/>
    </xf>
    <xf numFmtId="44" fontId="72" fillId="15" borderId="0" xfId="187" applyNumberFormat="1" applyFont="1" applyFill="1" applyAlignment="1" applyProtection="1"/>
    <xf numFmtId="184" fontId="77" fillId="15" borderId="73" xfId="188" applyFont="1" applyFill="1" applyBorder="1" applyAlignment="1" applyProtection="1">
      <alignment horizontal="center" vertical="center" wrapText="1"/>
    </xf>
    <xf numFmtId="0" fontId="75" fillId="0" borderId="76" xfId="185" applyNumberFormat="1" applyFont="1" applyBorder="1" applyAlignment="1" applyProtection="1">
      <alignment vertical="top" wrapText="1"/>
    </xf>
    <xf numFmtId="0" fontId="75" fillId="0" borderId="26" xfId="185" applyNumberFormat="1" applyFont="1" applyBorder="1" applyAlignment="1" applyProtection="1">
      <alignment vertical="top" wrapText="1"/>
    </xf>
    <xf numFmtId="0" fontId="75" fillId="0" borderId="76" xfId="185" applyNumberFormat="1" applyFont="1" applyBorder="1" applyAlignment="1" applyProtection="1">
      <alignment vertical="center" wrapText="1"/>
    </xf>
    <xf numFmtId="0" fontId="75" fillId="0" borderId="26" xfId="185" applyNumberFormat="1" applyFont="1" applyBorder="1" applyAlignment="1" applyProtection="1">
      <alignment vertical="center" wrapText="1"/>
    </xf>
    <xf numFmtId="0" fontId="0" fillId="0" borderId="0" xfId="0"/>
    <xf numFmtId="177" fontId="69" fillId="30" borderId="11" xfId="0" applyNumberFormat="1" applyFont="1" applyFill="1" applyBorder="1" applyAlignment="1">
      <alignment horizontal="right" vertical="top" wrapText="1"/>
    </xf>
    <xf numFmtId="0" fontId="69" fillId="30" borderId="11" xfId="0" applyFont="1" applyFill="1" applyBorder="1" applyAlignment="1">
      <alignment horizontal="left" vertical="top" wrapText="1"/>
    </xf>
    <xf numFmtId="0" fontId="70" fillId="28" borderId="0" xfId="0" applyFont="1" applyFill="1" applyBorder="1" applyAlignment="1">
      <alignment horizontal="right" vertical="top" wrapText="1"/>
    </xf>
    <xf numFmtId="0" fontId="70" fillId="28" borderId="0" xfId="0" applyFont="1" applyFill="1" applyBorder="1" applyAlignment="1">
      <alignment horizontal="left" vertical="top" wrapText="1"/>
    </xf>
    <xf numFmtId="0" fontId="70" fillId="28" borderId="40" xfId="0" applyFont="1" applyFill="1" applyBorder="1" applyAlignment="1">
      <alignment horizontal="right" vertical="top" wrapText="1"/>
    </xf>
    <xf numFmtId="0" fontId="69" fillId="31" borderId="11" xfId="0" applyFont="1" applyFill="1" applyBorder="1" applyAlignment="1">
      <alignment horizontal="left" vertical="top" wrapText="1"/>
    </xf>
    <xf numFmtId="177" fontId="69" fillId="31" borderId="11" xfId="0" applyNumberFormat="1" applyFont="1" applyFill="1" applyBorder="1" applyAlignment="1">
      <alignment horizontal="right" vertical="top" wrapText="1"/>
    </xf>
    <xf numFmtId="0" fontId="71" fillId="28" borderId="71" xfId="0" applyFont="1" applyFill="1" applyBorder="1" applyAlignment="1">
      <alignment horizontal="right" vertical="top" wrapText="1"/>
    </xf>
    <xf numFmtId="0" fontId="71" fillId="28" borderId="70" xfId="0" applyFont="1" applyFill="1" applyBorder="1" applyAlignment="1">
      <alignment horizontal="right" vertical="top" wrapText="1"/>
    </xf>
    <xf numFmtId="0" fontId="71" fillId="28" borderId="13" xfId="0" applyFont="1" applyFill="1" applyBorder="1" applyAlignment="1">
      <alignment horizontal="left" vertical="top" wrapText="1"/>
    </xf>
    <xf numFmtId="0" fontId="69" fillId="28" borderId="0" xfId="0" applyFont="1" applyFill="1" applyAlignment="1">
      <alignment horizontal="right" vertical="top" wrapText="1"/>
    </xf>
    <xf numFmtId="4" fontId="69" fillId="28" borderId="0" xfId="0" applyNumberFormat="1" applyFont="1" applyFill="1" applyAlignment="1">
      <alignment horizontal="right" vertical="top" wrapText="1"/>
    </xf>
    <xf numFmtId="182" fontId="70" fillId="28" borderId="0" xfId="0" applyNumberFormat="1" applyFont="1" applyFill="1" applyAlignment="1">
      <alignment horizontal="right" vertical="top" wrapText="1"/>
    </xf>
    <xf numFmtId="177" fontId="70" fillId="28" borderId="0" xfId="0" applyNumberFormat="1" applyFont="1" applyFill="1" applyAlignment="1">
      <alignment horizontal="right" vertical="top" wrapText="1"/>
    </xf>
    <xf numFmtId="0" fontId="0" fillId="0" borderId="0" xfId="0"/>
    <xf numFmtId="0" fontId="71" fillId="28" borderId="0" xfId="0" applyFont="1" applyFill="1" applyAlignment="1">
      <alignment horizontal="left" vertical="top" wrapText="1"/>
    </xf>
    <xf numFmtId="0" fontId="71" fillId="28" borderId="11" xfId="0" applyFont="1" applyFill="1" applyBorder="1" applyAlignment="1">
      <alignment horizontal="left" vertical="top" wrapText="1"/>
    </xf>
    <xf numFmtId="0" fontId="71" fillId="28" borderId="11" xfId="0" applyFont="1" applyFill="1" applyBorder="1" applyAlignment="1">
      <alignment horizontal="center" vertical="top" wrapText="1"/>
    </xf>
    <xf numFmtId="0" fontId="71" fillId="28" borderId="11" xfId="0" applyFont="1" applyFill="1" applyBorder="1" applyAlignment="1">
      <alignment horizontal="right" vertical="top" wrapText="1"/>
    </xf>
    <xf numFmtId="0" fontId="44" fillId="29" borderId="11" xfId="0" applyFont="1" applyFill="1" applyBorder="1" applyAlignment="1">
      <alignment horizontal="left" vertical="top" wrapText="1"/>
    </xf>
    <xf numFmtId="0" fontId="44" fillId="29" borderId="11" xfId="0" applyFont="1" applyFill="1" applyBorder="1" applyAlignment="1">
      <alignment horizontal="right" vertical="top" wrapText="1"/>
    </xf>
    <xf numFmtId="4" fontId="44" fillId="29" borderId="11" xfId="0" applyNumberFormat="1" applyFont="1" applyFill="1" applyBorder="1" applyAlignment="1">
      <alignment horizontal="right" vertical="top" wrapText="1"/>
    </xf>
    <xf numFmtId="0" fontId="46" fillId="28" borderId="11" xfId="0" applyFont="1" applyFill="1" applyBorder="1" applyAlignment="1">
      <alignment horizontal="left" vertical="top" wrapText="1"/>
    </xf>
    <xf numFmtId="0" fontId="46" fillId="28" borderId="11" xfId="0" applyFont="1" applyFill="1" applyBorder="1" applyAlignment="1">
      <alignment horizontal="center" vertical="top" wrapText="1"/>
    </xf>
    <xf numFmtId="0" fontId="46" fillId="28" borderId="11" xfId="0" applyFont="1" applyFill="1" applyBorder="1" applyAlignment="1">
      <alignment horizontal="right" vertical="top" wrapText="1"/>
    </xf>
    <xf numFmtId="4" fontId="46" fillId="28" borderId="11" xfId="0" applyNumberFormat="1" applyFont="1" applyFill="1" applyBorder="1" applyAlignment="1">
      <alignment horizontal="right" vertical="top" wrapText="1"/>
    </xf>
    <xf numFmtId="0" fontId="70" fillId="28" borderId="0" xfId="0" applyFont="1" applyFill="1" applyAlignment="1">
      <alignment horizontal="left" vertical="top" wrapText="1"/>
    </xf>
    <xf numFmtId="0" fontId="70" fillId="28" borderId="0" xfId="0" applyFont="1" applyFill="1" applyAlignment="1">
      <alignment horizontal="center" vertical="top" wrapText="1"/>
    </xf>
    <xf numFmtId="0" fontId="70" fillId="28" borderId="0" xfId="0" applyFont="1" applyFill="1" applyAlignment="1">
      <alignment horizontal="right" vertical="top" wrapText="1"/>
    </xf>
    <xf numFmtId="0" fontId="69" fillId="28" borderId="0" xfId="0" applyFont="1" applyFill="1" applyAlignment="1">
      <alignment horizontal="left" vertical="top" wrapText="1"/>
    </xf>
    <xf numFmtId="0" fontId="69" fillId="28" borderId="0" xfId="0" applyFont="1" applyFill="1" applyAlignment="1">
      <alignment horizontal="center" vertical="top" wrapText="1"/>
    </xf>
    <xf numFmtId="4" fontId="70" fillId="28" borderId="0" xfId="0" applyNumberFormat="1" applyFont="1" applyFill="1" applyAlignment="1">
      <alignment horizontal="right" vertical="top" wrapText="1"/>
    </xf>
    <xf numFmtId="0" fontId="0" fillId="0" borderId="0" xfId="0" applyAlignment="1"/>
    <xf numFmtId="0" fontId="46" fillId="28" borderId="70" xfId="0" applyFont="1" applyFill="1" applyBorder="1" applyAlignment="1">
      <alignment horizontal="right" vertical="top" wrapText="1"/>
    </xf>
    <xf numFmtId="0" fontId="46" fillId="28" borderId="71" xfId="0" applyFont="1" applyFill="1" applyBorder="1" applyAlignment="1">
      <alignment horizontal="right" vertical="top" wrapText="1"/>
    </xf>
    <xf numFmtId="0" fontId="71" fillId="28" borderId="0" xfId="0" applyFont="1" applyFill="1" applyAlignment="1">
      <alignment horizontal="left" vertical="top" wrapText="1"/>
    </xf>
    <xf numFmtId="0" fontId="70" fillId="28" borderId="0" xfId="0" applyFont="1" applyFill="1" applyAlignment="1">
      <alignment horizontal="left" vertical="top" wrapText="1"/>
    </xf>
    <xf numFmtId="0" fontId="71" fillId="28" borderId="0" xfId="0" applyFont="1" applyFill="1" applyAlignment="1">
      <alignment horizontal="center" wrapText="1"/>
    </xf>
    <xf numFmtId="0" fontId="0" fillId="0" borderId="0" xfId="0"/>
    <xf numFmtId="0" fontId="71" fillId="28" borderId="11" xfId="0" applyFont="1" applyFill="1" applyBorder="1" applyAlignment="1">
      <alignment horizontal="left" vertical="top" wrapText="1"/>
    </xf>
    <xf numFmtId="0" fontId="44" fillId="29" borderId="11" xfId="0" applyFont="1" applyFill="1" applyBorder="1" applyAlignment="1">
      <alignment horizontal="left" vertical="top" wrapText="1"/>
    </xf>
    <xf numFmtId="0" fontId="70" fillId="28" borderId="0" xfId="0" applyFont="1" applyFill="1" applyAlignment="1">
      <alignment horizontal="right" vertical="top" wrapText="1"/>
    </xf>
    <xf numFmtId="4" fontId="70" fillId="28" borderId="0" xfId="0" applyNumberFormat="1" applyFont="1" applyFill="1" applyAlignment="1">
      <alignment horizontal="right" vertical="top" wrapText="1"/>
    </xf>
    <xf numFmtId="0" fontId="37" fillId="15" borderId="15" xfId="69" applyFont="1" applyFill="1" applyBorder="1" applyAlignment="1">
      <alignment horizontal="center" vertical="center" wrapText="1"/>
    </xf>
    <xf numFmtId="0" fontId="37" fillId="15" borderId="16" xfId="69" applyFont="1" applyFill="1" applyBorder="1" applyAlignment="1">
      <alignment horizontal="center" vertical="center" wrapText="1"/>
    </xf>
    <xf numFmtId="0" fontId="42" fillId="15" borderId="20" xfId="69" applyFont="1" applyFill="1" applyBorder="1" applyAlignment="1">
      <alignment horizontal="center" vertical="center" wrapText="1"/>
    </xf>
    <xf numFmtId="0" fontId="41" fillId="15" borderId="21" xfId="69" applyFont="1" applyFill="1" applyBorder="1" applyAlignment="1">
      <alignment horizontal="center" vertical="center" wrapText="1"/>
    </xf>
    <xf numFmtId="0" fontId="41" fillId="25" borderId="22" xfId="69" applyFont="1" applyFill="1" applyBorder="1" applyAlignment="1">
      <alignment horizontal="center" vertical="center" wrapText="1"/>
    </xf>
    <xf numFmtId="0" fontId="71" fillId="28" borderId="11" xfId="0" applyFont="1" applyFill="1" applyBorder="1" applyAlignment="1">
      <alignment horizontal="right" vertical="top" wrapText="1"/>
    </xf>
    <xf numFmtId="177" fontId="69" fillId="30" borderId="11" xfId="0" applyNumberFormat="1" applyFont="1" applyFill="1" applyBorder="1" applyAlignment="1">
      <alignment horizontal="right" vertical="top" wrapText="1"/>
    </xf>
    <xf numFmtId="0" fontId="69" fillId="30" borderId="11" xfId="0" applyFont="1" applyFill="1" applyBorder="1" applyAlignment="1">
      <alignment horizontal="left" vertical="top" wrapText="1"/>
    </xf>
    <xf numFmtId="0" fontId="69" fillId="28" borderId="0" xfId="0" applyFont="1" applyFill="1" applyAlignment="1">
      <alignment horizontal="right" vertical="top" wrapText="1"/>
    </xf>
    <xf numFmtId="0" fontId="71" fillId="28" borderId="11" xfId="0" applyFont="1" applyFill="1" applyBorder="1" applyAlignment="1">
      <alignment horizontal="center" vertical="top" wrapText="1"/>
    </xf>
    <xf numFmtId="0" fontId="46" fillId="28" borderId="11" xfId="0" applyFont="1" applyFill="1" applyBorder="1" applyAlignment="1">
      <alignment horizontal="left" vertical="top" wrapText="1"/>
    </xf>
    <xf numFmtId="0" fontId="69" fillId="31" borderId="11" xfId="0" applyFont="1" applyFill="1" applyBorder="1" applyAlignment="1">
      <alignment horizontal="left" vertical="top" wrapText="1"/>
    </xf>
    <xf numFmtId="177" fontId="69" fillId="31" borderId="11" xfId="0" applyNumberFormat="1" applyFont="1" applyFill="1" applyBorder="1" applyAlignment="1">
      <alignment horizontal="right" vertical="top" wrapText="1"/>
    </xf>
    <xf numFmtId="0" fontId="41" fillId="15" borderId="23" xfId="64" applyFont="1" applyFill="1" applyBorder="1" applyAlignment="1">
      <alignment horizontal="center" vertical="center" wrapText="1"/>
    </xf>
    <xf numFmtId="0" fontId="47" fillId="0" borderId="15" xfId="64" applyFont="1" applyBorder="1" applyAlignment="1">
      <alignment horizontal="center" vertical="center"/>
    </xf>
    <xf numFmtId="0" fontId="47" fillId="0" borderId="33" xfId="64" applyFont="1" applyBorder="1" applyAlignment="1">
      <alignment horizontal="center" vertical="center"/>
    </xf>
    <xf numFmtId="0" fontId="49" fillId="0" borderId="35" xfId="64" applyFont="1" applyBorder="1" applyAlignment="1">
      <alignment horizontal="center" vertical="center" wrapText="1"/>
    </xf>
    <xf numFmtId="0" fontId="50" fillId="0" borderId="31" xfId="64" applyFont="1" applyBorder="1" applyAlignment="1">
      <alignment horizontal="center" vertical="center" wrapText="1"/>
    </xf>
    <xf numFmtId="0" fontId="48" fillId="0" borderId="36" xfId="64" applyFont="1" applyBorder="1" applyAlignment="1">
      <alignment horizontal="center" vertical="center" wrapText="1"/>
    </xf>
    <xf numFmtId="0" fontId="51" fillId="27" borderId="39" xfId="64" applyFont="1" applyFill="1" applyBorder="1" applyAlignment="1">
      <alignment horizontal="center" vertical="center" wrapText="1"/>
    </xf>
    <xf numFmtId="0" fontId="51" fillId="27" borderId="49" xfId="64" applyFont="1" applyFill="1" applyBorder="1" applyAlignment="1">
      <alignment horizontal="center" vertical="center" wrapText="1"/>
    </xf>
    <xf numFmtId="0" fontId="52" fillId="0" borderId="42" xfId="175" applyNumberFormat="1" applyFont="1" applyBorder="1" applyAlignment="1" applyProtection="1">
      <alignment horizontal="center" vertical="center"/>
    </xf>
    <xf numFmtId="169" fontId="52" fillId="0" borderId="43" xfId="175" applyFont="1" applyBorder="1" applyAlignment="1" applyProtection="1">
      <alignment horizontal="center" vertical="center" wrapText="1"/>
    </xf>
    <xf numFmtId="169" fontId="52" fillId="0" borderId="45" xfId="175" applyFont="1" applyBorder="1" applyAlignment="1" applyProtection="1">
      <alignment horizontal="center" vertical="center" wrapText="1"/>
    </xf>
    <xf numFmtId="4" fontId="52" fillId="0" borderId="46" xfId="95" applyNumberFormat="1" applyFont="1" applyBorder="1" applyAlignment="1">
      <alignment horizontal="center" vertical="center"/>
    </xf>
    <xf numFmtId="169" fontId="52" fillId="0" borderId="42" xfId="175" applyFont="1" applyBorder="1" applyAlignment="1" applyProtection="1">
      <alignment horizontal="center" vertical="center" wrapText="1"/>
    </xf>
    <xf numFmtId="0" fontId="70" fillId="28" borderId="39" xfId="0" applyFont="1" applyFill="1" applyBorder="1" applyAlignment="1">
      <alignment horizontal="right" vertical="top" wrapText="1"/>
    </xf>
    <xf numFmtId="0" fontId="70" fillId="28" borderId="40" xfId="0" applyFont="1" applyFill="1" applyBorder="1" applyAlignment="1">
      <alignment horizontal="right" vertical="top" wrapText="1"/>
    </xf>
    <xf numFmtId="0" fontId="70" fillId="28" borderId="40" xfId="0" applyFont="1" applyFill="1" applyBorder="1" applyAlignment="1">
      <alignment horizontal="left" vertical="top" wrapText="1"/>
    </xf>
    <xf numFmtId="4" fontId="70" fillId="28" borderId="40" xfId="0" applyNumberFormat="1" applyFont="1" applyFill="1" applyBorder="1" applyAlignment="1">
      <alignment horizontal="right" vertical="top" wrapText="1"/>
    </xf>
    <xf numFmtId="0" fontId="70" fillId="28" borderId="41" xfId="0" applyFont="1" applyFill="1" applyBorder="1" applyAlignment="1">
      <alignment horizontal="right" vertical="top" wrapText="1"/>
    </xf>
    <xf numFmtId="0" fontId="69" fillId="28" borderId="0" xfId="0" applyFont="1" applyFill="1" applyAlignment="1">
      <alignment horizontal="center" vertical="top" wrapText="1"/>
    </xf>
    <xf numFmtId="0" fontId="70" fillId="28" borderId="37" xfId="0" applyFont="1" applyFill="1" applyBorder="1" applyAlignment="1">
      <alignment horizontal="right" vertical="top" wrapText="1"/>
    </xf>
    <xf numFmtId="0" fontId="70" fillId="28" borderId="0" xfId="0" applyFont="1" applyFill="1" applyBorder="1" applyAlignment="1">
      <alignment horizontal="right" vertical="top" wrapText="1"/>
    </xf>
    <xf numFmtId="0" fontId="70" fillId="28" borderId="0" xfId="0" applyFont="1" applyFill="1" applyBorder="1" applyAlignment="1">
      <alignment horizontal="left" vertical="top" wrapText="1"/>
    </xf>
    <xf numFmtId="4" fontId="70" fillId="28" borderId="0" xfId="0" applyNumberFormat="1" applyFont="1" applyFill="1" applyBorder="1" applyAlignment="1">
      <alignment horizontal="right" vertical="top" wrapText="1"/>
    </xf>
    <xf numFmtId="0" fontId="70" fillId="28" borderId="38" xfId="0" applyFont="1" applyFill="1" applyBorder="1" applyAlignment="1">
      <alignment horizontal="right" vertical="top" wrapText="1"/>
    </xf>
    <xf numFmtId="0" fontId="71" fillId="28" borderId="13" xfId="0" applyFont="1" applyFill="1" applyBorder="1" applyAlignment="1">
      <alignment horizontal="left" vertical="top" wrapText="1"/>
    </xf>
    <xf numFmtId="0" fontId="0" fillId="0" borderId="34" xfId="0" applyBorder="1"/>
    <xf numFmtId="0" fontId="0" fillId="0" borderId="38" xfId="0" applyBorder="1"/>
    <xf numFmtId="0" fontId="70" fillId="28" borderId="0" xfId="0" applyFont="1" applyFill="1" applyBorder="1" applyAlignment="1">
      <alignment horizontal="center" vertical="top" wrapText="1"/>
    </xf>
    <xf numFmtId="0" fontId="71" fillId="28" borderId="78" xfId="0" applyFont="1" applyFill="1" applyBorder="1" applyAlignment="1">
      <alignment horizontal="center" wrapText="1"/>
    </xf>
    <xf numFmtId="0" fontId="71" fillId="28" borderId="77" xfId="0" applyFont="1" applyFill="1" applyBorder="1" applyAlignment="1">
      <alignment horizontal="center" wrapText="1"/>
    </xf>
    <xf numFmtId="0" fontId="71" fillId="28" borderId="79" xfId="0" applyFont="1" applyFill="1" applyBorder="1" applyAlignment="1">
      <alignment horizontal="center" wrapText="1"/>
    </xf>
    <xf numFmtId="0" fontId="76" fillId="33" borderId="73" xfId="187" applyFont="1" applyFill="1" applyBorder="1" applyAlignment="1" applyProtection="1">
      <alignment horizontal="center" vertical="center"/>
    </xf>
    <xf numFmtId="0" fontId="76" fillId="32" borderId="72" xfId="187" applyFont="1" applyFill="1" applyBorder="1" applyAlignment="1" applyProtection="1">
      <alignment horizontal="center" vertical="center"/>
    </xf>
    <xf numFmtId="0" fontId="76" fillId="32" borderId="72" xfId="187" applyFont="1" applyFill="1" applyBorder="1" applyAlignment="1" applyProtection="1">
      <alignment vertical="center" wrapText="1"/>
    </xf>
    <xf numFmtId="0" fontId="76" fillId="32" borderId="72" xfId="187" applyFont="1" applyFill="1" applyBorder="1" applyAlignment="1" applyProtection="1">
      <alignment horizontal="center" vertical="center" wrapText="1"/>
    </xf>
    <xf numFmtId="0" fontId="76" fillId="32" borderId="74" xfId="187" applyFont="1" applyFill="1" applyBorder="1" applyAlignment="1" applyProtection="1">
      <alignment horizontal="center" vertical="center"/>
    </xf>
    <xf numFmtId="0" fontId="76" fillId="32" borderId="75" xfId="187" applyFont="1" applyFill="1" applyBorder="1" applyAlignment="1" applyProtection="1">
      <alignment horizontal="center" vertical="center"/>
    </xf>
    <xf numFmtId="0" fontId="73" fillId="0" borderId="20" xfId="185" applyNumberFormat="1" applyFont="1" applyBorder="1" applyAlignment="1" applyProtection="1">
      <alignment horizontal="center" vertical="center" wrapText="1"/>
    </xf>
    <xf numFmtId="0" fontId="75" fillId="0" borderId="76" xfId="185" applyNumberFormat="1" applyFont="1" applyBorder="1" applyAlignment="1" applyProtection="1">
      <alignment horizontal="center" vertical="top" wrapText="1"/>
    </xf>
    <xf numFmtId="0" fontId="75" fillId="0" borderId="27" xfId="185" applyNumberFormat="1" applyFont="1" applyBorder="1" applyAlignment="1" applyProtection="1">
      <alignment horizontal="center" vertical="top" wrapText="1"/>
    </xf>
    <xf numFmtId="0" fontId="54" fillId="0" borderId="47" xfId="106" applyFont="1" applyBorder="1" applyAlignment="1" applyProtection="1">
      <alignment horizontal="left" vertical="top"/>
    </xf>
    <xf numFmtId="0" fontId="1" fillId="7" borderId="66" xfId="82" applyFont="1" applyFill="1" applyBorder="1" applyAlignment="1" applyProtection="1">
      <alignment horizontal="left" vertical="top" wrapText="1"/>
      <protection locked="0"/>
    </xf>
    <xf numFmtId="49" fontId="1" fillId="7" borderId="66" xfId="82" applyNumberFormat="1" applyFont="1" applyFill="1" applyBorder="1" applyAlignment="1" applyProtection="1">
      <alignment horizontal="left" vertical="top" wrapText="1"/>
      <protection locked="0"/>
    </xf>
    <xf numFmtId="0" fontId="26" fillId="7" borderId="66" xfId="53" applyNumberFormat="1" applyFont="1" applyFill="1" applyBorder="1" applyAlignment="1" applyProtection="1">
      <alignment horizontal="left" wrapText="1"/>
      <protection locked="0"/>
    </xf>
    <xf numFmtId="0" fontId="54" fillId="0" borderId="60" xfId="106" applyFont="1" applyBorder="1" applyAlignment="1" applyProtection="1">
      <alignment horizontal="left" vertical="top"/>
    </xf>
    <xf numFmtId="165" fontId="26" fillId="7" borderId="67" xfId="53" applyFont="1" applyFill="1" applyBorder="1" applyAlignment="1" applyProtection="1">
      <alignment horizontal="left"/>
      <protection locked="0"/>
    </xf>
    <xf numFmtId="10" fontId="26" fillId="7" borderId="66" xfId="82" applyNumberFormat="1" applyFont="1" applyFill="1" applyBorder="1" applyAlignment="1" applyProtection="1">
      <alignment horizontal="center"/>
      <protection locked="0"/>
    </xf>
    <xf numFmtId="0" fontId="26" fillId="0" borderId="20" xfId="82" applyFont="1" applyBorder="1" applyAlignment="1" applyProtection="1">
      <alignment horizontal="left" wrapText="1"/>
    </xf>
    <xf numFmtId="10" fontId="26" fillId="7" borderId="20" xfId="82" applyNumberFormat="1" applyFont="1" applyFill="1" applyBorder="1" applyAlignment="1" applyProtection="1">
      <alignment horizontal="center"/>
      <protection locked="0"/>
    </xf>
    <xf numFmtId="0" fontId="26" fillId="0" borderId="20" xfId="82" applyFont="1" applyBorder="1" applyAlignment="1" applyProtection="1">
      <alignment horizontal="left"/>
    </xf>
    <xf numFmtId="0" fontId="57" fillId="0" borderId="20" xfId="82" applyFont="1" applyBorder="1" applyAlignment="1" applyProtection="1">
      <alignment horizontal="center" vertical="center"/>
    </xf>
    <xf numFmtId="4" fontId="57" fillId="0" borderId="20" xfId="82" applyNumberFormat="1" applyFont="1" applyBorder="1" applyAlignment="1" applyProtection="1">
      <alignment horizontal="center" vertical="center" wrapText="1"/>
    </xf>
    <xf numFmtId="0" fontId="54" fillId="0" borderId="20" xfId="82" applyFont="1" applyBorder="1" applyAlignment="1" applyProtection="1">
      <alignment horizontal="center" vertical="center"/>
    </xf>
    <xf numFmtId="0" fontId="58" fillId="0" borderId="0" xfId="82" applyFont="1" applyBorder="1" applyAlignment="1" applyProtection="1">
      <alignment horizontal="center" vertical="top" wrapText="1"/>
    </xf>
    <xf numFmtId="0" fontId="1" fillId="0" borderId="20" xfId="82" applyFont="1" applyBorder="1" applyAlignment="1" applyProtection="1">
      <alignment horizontal="left" vertical="center" wrapText="1"/>
    </xf>
    <xf numFmtId="0" fontId="1" fillId="0" borderId="20" xfId="82" applyFont="1" applyBorder="1" applyAlignment="1" applyProtection="1">
      <alignment horizontal="left" vertical="center"/>
    </xf>
    <xf numFmtId="0" fontId="60" fillId="0" borderId="0" xfId="82" applyFont="1" applyBorder="1" applyAlignment="1" applyProtection="1">
      <alignment horizontal="left" vertical="center" wrapText="1"/>
    </xf>
    <xf numFmtId="2" fontId="61" fillId="0" borderId="68" xfId="82" applyNumberFormat="1" applyFont="1" applyBorder="1" applyAlignment="1" applyProtection="1">
      <alignment horizontal="center" vertical="center"/>
      <protection hidden="1"/>
    </xf>
    <xf numFmtId="0" fontId="63" fillId="0" borderId="0" xfId="82" applyFont="1" applyBorder="1" applyAlignment="1" applyProtection="1">
      <alignment horizontal="left" vertical="center" indent="1"/>
    </xf>
    <xf numFmtId="0" fontId="1" fillId="0" borderId="0" xfId="82" applyFont="1" applyBorder="1" applyAlignment="1" applyProtection="1">
      <alignment horizontal="center" vertical="center"/>
    </xf>
    <xf numFmtId="0" fontId="64" fillId="0" borderId="0" xfId="92" applyFont="1" applyBorder="1" applyAlignment="1" applyProtection="1">
      <alignment horizontal="right" vertical="center"/>
      <protection hidden="1"/>
    </xf>
    <xf numFmtId="0" fontId="65" fillId="0" borderId="0" xfId="92" applyFont="1" applyBorder="1" applyAlignment="1" applyProtection="1">
      <alignment horizontal="center"/>
      <protection hidden="1"/>
    </xf>
    <xf numFmtId="0" fontId="64" fillId="0" borderId="0" xfId="92" applyFont="1" applyBorder="1" applyAlignment="1" applyProtection="1">
      <alignment horizontal="left" vertical="center"/>
      <protection hidden="1"/>
    </xf>
    <xf numFmtId="0" fontId="64" fillId="0" borderId="0" xfId="92" applyFont="1" applyBorder="1" applyAlignment="1" applyProtection="1">
      <alignment horizontal="center" vertical="top"/>
      <protection hidden="1"/>
    </xf>
    <xf numFmtId="0" fontId="67" fillId="0" borderId="20" xfId="82" applyFont="1" applyBorder="1" applyAlignment="1" applyProtection="1">
      <alignment horizontal="center" vertical="center" wrapText="1"/>
      <protection hidden="1"/>
    </xf>
    <xf numFmtId="49" fontId="1" fillId="7" borderId="20" xfId="82" applyNumberFormat="1" applyFont="1" applyFill="1" applyBorder="1" applyAlignment="1" applyProtection="1">
      <alignment horizontal="left" vertical="top" wrapText="1"/>
      <protection locked="0"/>
    </xf>
    <xf numFmtId="180" fontId="1" fillId="0" borderId="18" xfId="82" applyNumberFormat="1" applyFont="1" applyBorder="1" applyAlignment="1" applyProtection="1">
      <alignment horizontal="left"/>
      <protection locked="0"/>
    </xf>
    <xf numFmtId="0" fontId="54" fillId="0" borderId="0" xfId="82" applyFont="1" applyBorder="1" applyAlignment="1" applyProtection="1">
      <alignment horizontal="left" vertical="center"/>
    </xf>
    <xf numFmtId="0" fontId="57" fillId="0" borderId="0" xfId="82" applyFont="1" applyBorder="1" applyAlignment="1" applyProtection="1">
      <alignment horizontal="left" vertical="center"/>
    </xf>
    <xf numFmtId="0" fontId="1" fillId="0" borderId="68" xfId="82" applyFont="1" applyBorder="1" applyAlignment="1" applyProtection="1">
      <alignment horizontal="center" vertical="center"/>
    </xf>
    <xf numFmtId="49" fontId="1" fillId="0" borderId="0" xfId="82" applyNumberFormat="1" applyFont="1" applyBorder="1" applyAlignment="1" applyProtection="1">
      <alignment horizontal="left"/>
      <protection locked="0"/>
    </xf>
  </cellXfs>
  <cellStyles count="190">
    <cellStyle name="0,0_x000d__x000a_NA_x000d__x000a_" xfId="3"/>
    <cellStyle name="20% - Ênfase1 2" xfId="4"/>
    <cellStyle name="20% - Ênfase2 2" xfId="5"/>
    <cellStyle name="20% - Ênfase3 2" xfId="6"/>
    <cellStyle name="20% - Ênfase4 2" xfId="7"/>
    <cellStyle name="20% - Ênfase5 2" xfId="8"/>
    <cellStyle name="20% - Ênfase6 2" xfId="9"/>
    <cellStyle name="40% - Ênfase1 2" xfId="10"/>
    <cellStyle name="40% - Ênfase2 2" xfId="11"/>
    <cellStyle name="40% - Ênfase3 2" xfId="12"/>
    <cellStyle name="40% - Ênfase4 2" xfId="13"/>
    <cellStyle name="40% - Ênfase5 2" xfId="14"/>
    <cellStyle name="40% - Ênfase6 2" xfId="15"/>
    <cellStyle name="60% - Ênfase1 2" xfId="16"/>
    <cellStyle name="60% - Ênfase2 2" xfId="17"/>
    <cellStyle name="60% - Ênfase3 2" xfId="18"/>
    <cellStyle name="60% - Ênfase4 2" xfId="19"/>
    <cellStyle name="60% - Ênfase5 2" xfId="20"/>
    <cellStyle name="60% - Ênfase6 2" xfId="21"/>
    <cellStyle name="Accent 1 5" xfId="22"/>
    <cellStyle name="Accent 2 6" xfId="23"/>
    <cellStyle name="Accent 3 7" xfId="24"/>
    <cellStyle name="Accent 4" xfId="25"/>
    <cellStyle name="Bad 8" xfId="26"/>
    <cellStyle name="Bom 2" xfId="27"/>
    <cellStyle name="Cálculo 2" xfId="28"/>
    <cellStyle name="Célula de Verificação 2" xfId="29"/>
    <cellStyle name="Célula Vinculada 2" xfId="30"/>
    <cellStyle name="Data" xfId="31"/>
    <cellStyle name="Ênfase1 2" xfId="178"/>
    <cellStyle name="Ênfase2 2" xfId="179"/>
    <cellStyle name="Ênfase3 2" xfId="180"/>
    <cellStyle name="Ênfase4 2" xfId="181"/>
    <cellStyle name="Ênfase5 2" xfId="182"/>
    <cellStyle name="Ênfase6 2" xfId="183"/>
    <cellStyle name="Entrada 2" xfId="32"/>
    <cellStyle name="Error 9" xfId="33"/>
    <cellStyle name="Euro" xfId="34"/>
    <cellStyle name="Euro 2" xfId="35"/>
    <cellStyle name="Fixo" xfId="36"/>
    <cellStyle name="Footnote 10" xfId="37"/>
    <cellStyle name="Good 11" xfId="38"/>
    <cellStyle name="Heading 1 13" xfId="39"/>
    <cellStyle name="Heading 12" xfId="40"/>
    <cellStyle name="Heading 2 14" xfId="41"/>
    <cellStyle name="Hiperlink 2" xfId="42"/>
    <cellStyle name="Hyperlink 15" xfId="43"/>
    <cellStyle name="Incorreto 2" xfId="44"/>
    <cellStyle name="Moeda" xfId="2" builtinId="4"/>
    <cellStyle name="Moeda 2" xfId="45"/>
    <cellStyle name="Moeda 2 2" xfId="46"/>
    <cellStyle name="Moeda 2 3" xfId="47"/>
    <cellStyle name="Moeda 3" xfId="48"/>
    <cellStyle name="Moeda 4" xfId="49"/>
    <cellStyle name="Moeda 5" xfId="50"/>
    <cellStyle name="Moeda 6" xfId="51"/>
    <cellStyle name="Moeda 7" xfId="188"/>
    <cellStyle name="Moeda_Composicao BDI v2.1" xfId="53"/>
    <cellStyle name="Moeda0" xfId="52"/>
    <cellStyle name="Neutra 2" xfId="54"/>
    <cellStyle name="Neutral 16" xfId="55"/>
    <cellStyle name="Normal" xfId="0" builtinId="0"/>
    <cellStyle name="Normal 10" xfId="56"/>
    <cellStyle name="Normal 101 2" xfId="57"/>
    <cellStyle name="Normal 11" xfId="58"/>
    <cellStyle name="Normal 11 2" xfId="59"/>
    <cellStyle name="Normal 11 2 2" xfId="60"/>
    <cellStyle name="Normal 11 2 2 2" xfId="61"/>
    <cellStyle name="Normal 11 3" xfId="62"/>
    <cellStyle name="Normal 11 4" xfId="63"/>
    <cellStyle name="Normal 11 5" xfId="64"/>
    <cellStyle name="Normal 12" xfId="65"/>
    <cellStyle name="Normal 13" xfId="66"/>
    <cellStyle name="Normal 14" xfId="67"/>
    <cellStyle name="Normal 14 2" xfId="68"/>
    <cellStyle name="Normal 15" xfId="69"/>
    <cellStyle name="Normal 152" xfId="70"/>
    <cellStyle name="Normal 155" xfId="71"/>
    <cellStyle name="Normal 158" xfId="72"/>
    <cellStyle name="Normal 159" xfId="73"/>
    <cellStyle name="Normal 16" xfId="74"/>
    <cellStyle name="Normal 160" xfId="75"/>
    <cellStyle name="Normal 161" xfId="76"/>
    <cellStyle name="Normal 165" xfId="77"/>
    <cellStyle name="Normal 165 2" xfId="78"/>
    <cellStyle name="Normal 166" xfId="79"/>
    <cellStyle name="Normal 17" xfId="80"/>
    <cellStyle name="Normal 18" xfId="81"/>
    <cellStyle name="Normal 19" xfId="184"/>
    <cellStyle name="Normal 2" xfId="82"/>
    <cellStyle name="Normal 2 2" xfId="83"/>
    <cellStyle name="Normal 2 2 12" xfId="84"/>
    <cellStyle name="Normal 2 2 12 2" xfId="187"/>
    <cellStyle name="Normal 2 2 2" xfId="85"/>
    <cellStyle name="Normal 2 2 2 2" xfId="86"/>
    <cellStyle name="Normal 2 2 2 2 2" xfId="87"/>
    <cellStyle name="Normal 2 3" xfId="88"/>
    <cellStyle name="Normal 2 4" xfId="89"/>
    <cellStyle name="Normal 2 4 2" xfId="90"/>
    <cellStyle name="Normal 2 4 3" xfId="91"/>
    <cellStyle name="Normal 2 5" xfId="186"/>
    <cellStyle name="Normal 3" xfId="92"/>
    <cellStyle name="Normal 3 2" xfId="93"/>
    <cellStyle name="Normal 3 2 2" xfId="94"/>
    <cellStyle name="Normal 3 2 2 2" xfId="95"/>
    <cellStyle name="Normal 3 3" xfId="96"/>
    <cellStyle name="Normal 4" xfId="97"/>
    <cellStyle name="Normal 5" xfId="98"/>
    <cellStyle name="Normal 6" xfId="99"/>
    <cellStyle name="Normal 7" xfId="100"/>
    <cellStyle name="Normal 73" xfId="101"/>
    <cellStyle name="Normal 8" xfId="102"/>
    <cellStyle name="Normal 8 2" xfId="103"/>
    <cellStyle name="Normal 9" xfId="104"/>
    <cellStyle name="Normal 9 2" xfId="105"/>
    <cellStyle name="Normal_FICHA DE VERIFICAÇÃO PRELIMINAR - Plano R" xfId="106"/>
    <cellStyle name="Nota 2" xfId="107"/>
    <cellStyle name="Nota 3" xfId="108"/>
    <cellStyle name="Note 17" xfId="109"/>
    <cellStyle name="Porcentagem 2" xfId="110"/>
    <cellStyle name="Porcentagem 2 2" xfId="111"/>
    <cellStyle name="Porcentagem 2 2 2" xfId="112"/>
    <cellStyle name="Porcentagem 3" xfId="113"/>
    <cellStyle name="Porcentagem 3 2" xfId="114"/>
    <cellStyle name="Porcentagem 4" xfId="115"/>
    <cellStyle name="Porcentagem 4 2" xfId="116"/>
    <cellStyle name="Porcentagem 5" xfId="117"/>
    <cellStyle name="Porcentagem 5 2" xfId="118"/>
    <cellStyle name="Porcentagem 5 3" xfId="119"/>
    <cellStyle name="Porcentagem 6" xfId="120"/>
    <cellStyle name="Porcentagem 6 2" xfId="121"/>
    <cellStyle name="Porcentagem 7" xfId="122"/>
    <cellStyle name="Porcentagem 8" xfId="123"/>
    <cellStyle name="Porcentagem 9" xfId="189"/>
    <cellStyle name="Result 18" xfId="124"/>
    <cellStyle name="Saída 2" xfId="125"/>
    <cellStyle name="Separador de milhares 10" xfId="126"/>
    <cellStyle name="Separador de milhares 2" xfId="127"/>
    <cellStyle name="Separador de milhares 2 2" xfId="128"/>
    <cellStyle name="Separador de milhares 2 2 2 2" xfId="129"/>
    <cellStyle name="Separador de milhares 2 3" xfId="130"/>
    <cellStyle name="Separador de milhares 3" xfId="131"/>
    <cellStyle name="Separador de milhares 3 2" xfId="132"/>
    <cellStyle name="Separador de milhares 3 3" xfId="133"/>
    <cellStyle name="Separador de milhares 4" xfId="134"/>
    <cellStyle name="Separador de milhares 4 2" xfId="135"/>
    <cellStyle name="Separador de milhares 5" xfId="136"/>
    <cellStyle name="Separador de milhares 5 2" xfId="137"/>
    <cellStyle name="Separador de milhares 5 2 2" xfId="138"/>
    <cellStyle name="Separador de milhares 5 3" xfId="139"/>
    <cellStyle name="Separador de milhares 6" xfId="140"/>
    <cellStyle name="Separador de milhares 6 2" xfId="141"/>
    <cellStyle name="Separador de milhares 7" xfId="142"/>
    <cellStyle name="Separador de milhares 8" xfId="143"/>
    <cellStyle name="Status 19" xfId="144"/>
    <cellStyle name="Text 20" xfId="145"/>
    <cellStyle name="Texto de Aviso 2" xfId="146"/>
    <cellStyle name="Texto Explicativo 2" xfId="147"/>
    <cellStyle name="Texto Explicativo 2 2" xfId="185"/>
    <cellStyle name="Título 1 2" xfId="149"/>
    <cellStyle name="Título 2 2" xfId="150"/>
    <cellStyle name="Título 3 2" xfId="151"/>
    <cellStyle name="Título 4 2" xfId="152"/>
    <cellStyle name="Título 5" xfId="153"/>
    <cellStyle name="Total 2" xfId="148"/>
    <cellStyle name="Vírgula" xfId="1" builtinId="3"/>
    <cellStyle name="Vírgula 13 2" xfId="154"/>
    <cellStyle name="Vírgula 2" xfId="155"/>
    <cellStyle name="Vírgula 2 2" xfId="156"/>
    <cellStyle name="Vírgula 2 2 2" xfId="157"/>
    <cellStyle name="Vírgula 2 2 2 2" xfId="158"/>
    <cellStyle name="Vírgula 2 3" xfId="159"/>
    <cellStyle name="Vírgula 2 4" xfId="160"/>
    <cellStyle name="Vírgula 2 5" xfId="161"/>
    <cellStyle name="Vírgula 2 5 2" xfId="162"/>
    <cellStyle name="Vírgula 3" xfId="163"/>
    <cellStyle name="Vírgula 3 2" xfId="164"/>
    <cellStyle name="Vírgula 3 2 2 2" xfId="165"/>
    <cellStyle name="Vírgula 4" xfId="166"/>
    <cellStyle name="Vírgula 4 2" xfId="167"/>
    <cellStyle name="Vírgula 4 3" xfId="168"/>
    <cellStyle name="Vírgula 4 4" xfId="169"/>
    <cellStyle name="Vírgula 5" xfId="170"/>
    <cellStyle name="Vírgula 5 2" xfId="171"/>
    <cellStyle name="Vírgula 6" xfId="172"/>
    <cellStyle name="Vírgula 7" xfId="173"/>
    <cellStyle name="Vírgula 8" xfId="174"/>
    <cellStyle name="Vírgula 9" xfId="175"/>
    <cellStyle name="Vírgula0" xfId="176"/>
    <cellStyle name="Warning 21" xfId="177"/>
  </cellStyles>
  <dxfs count="13">
    <dxf>
      <font>
        <sz val="11"/>
        <color rgb="FFFFFFFF"/>
        <name val="Arial"/>
      </font>
      <numFmt numFmtId="0" formatCode="General"/>
    </dxf>
    <dxf>
      <font>
        <sz val="11"/>
        <color rgb="FFFFFFFF"/>
        <name val="Arial"/>
      </font>
      <numFmt numFmtId="0" formatCode="General"/>
      <fill>
        <patternFill>
          <bgColor rgb="FFFFFFFF"/>
        </patternFill>
      </fill>
      <border diagonalUp="0" diagonalDown="0">
        <left/>
        <right/>
        <top/>
        <bottom/>
      </border>
    </dxf>
    <dxf>
      <font>
        <sz val="11"/>
        <color rgb="FFFFFFFF"/>
        <name val="Arial"/>
      </font>
      <numFmt numFmtId="0" formatCode="General"/>
      <border diagonalUp="0" diagonalDown="0">
        <left/>
        <right/>
        <top/>
        <bottom/>
      </border>
    </dxf>
    <dxf>
      <font>
        <sz val="11"/>
        <color rgb="FFFFFFFF"/>
        <name val="Arial"/>
      </font>
      <numFmt numFmtId="0" formatCode="General"/>
      <fill>
        <patternFill>
          <bgColor rgb="FFFFFF99"/>
        </patternFill>
      </fill>
    </dxf>
    <dxf>
      <font>
        <sz val="11"/>
        <color rgb="FFFFFFFF"/>
        <name val="Arial"/>
      </font>
      <numFmt numFmtId="0" formatCode="General"/>
      <border diagonalUp="0" diagonalDown="0">
        <left style="thin">
          <color auto="1"/>
        </left>
        <right style="thin">
          <color auto="1"/>
        </right>
        <top style="thin">
          <color auto="1"/>
        </top>
        <bottom style="thin">
          <color auto="1"/>
        </bottom>
      </border>
    </dxf>
    <dxf>
      <font>
        <b/>
        <i val="0"/>
        <sz val="11"/>
        <color rgb="FF000000"/>
        <name val="Arial"/>
      </font>
      <numFmt numFmtId="0" formatCode="General"/>
      <fill>
        <patternFill>
          <bgColor rgb="FFFFCC99"/>
        </patternFill>
      </fill>
      <border diagonalUp="0" diagonalDown="0">
        <left style="thin">
          <color auto="1"/>
        </left>
        <right style="thin">
          <color auto="1"/>
        </right>
        <top style="thin">
          <color auto="1"/>
        </top>
        <bottom style="thin">
          <color auto="1"/>
        </bottom>
      </border>
    </dxf>
    <dxf>
      <font>
        <b/>
        <i val="0"/>
        <sz val="11"/>
        <color rgb="FFFFFFFF"/>
        <name val="Arial"/>
      </font>
      <numFmt numFmtId="0" formatCode="General"/>
      <fill>
        <patternFill>
          <bgColor rgb="FFFFCC99"/>
        </patternFill>
      </fill>
    </dxf>
    <dxf>
      <font>
        <sz val="11"/>
        <color rgb="FF008000"/>
        <name val="Arial"/>
      </font>
      <numFmt numFmtId="0" formatCode="General"/>
      <border diagonalUp="0" diagonalDown="0">
        <left style="thin">
          <color auto="1"/>
        </left>
        <right style="thin">
          <color auto="1"/>
        </right>
        <top style="thin">
          <color auto="1"/>
        </top>
        <bottom style="thin">
          <color auto="1"/>
        </bottom>
      </border>
    </dxf>
    <dxf>
      <font>
        <sz val="11"/>
        <color rgb="FFFF0000"/>
        <name val="Arial"/>
      </font>
      <numFmt numFmtId="0" formatCode="General"/>
      <border diagonalUp="0" diagonalDown="0">
        <left style="thin">
          <color auto="1"/>
        </left>
        <right style="thin">
          <color auto="1"/>
        </right>
        <top style="thin">
          <color auto="1"/>
        </top>
        <bottom style="thin">
          <color auto="1"/>
        </bottom>
      </border>
    </dxf>
    <dxf>
      <font>
        <sz val="11"/>
        <color rgb="FFFFFFFF"/>
        <name val="Arial"/>
      </font>
      <numFmt numFmtId="0" formatCode="General"/>
      <fill>
        <patternFill>
          <bgColor rgb="FFFFFF99"/>
        </patternFill>
      </fill>
    </dxf>
    <dxf>
      <font>
        <sz val="11"/>
        <color rgb="FFFFFFFF"/>
        <name val="Arial"/>
      </font>
      <numFmt numFmtId="0" formatCode="General"/>
      <fill>
        <patternFill>
          <bgColor rgb="FFFFFF99"/>
        </patternFill>
      </fill>
    </dxf>
    <dxf>
      <font>
        <sz val="11"/>
        <color rgb="FFFFFFFF"/>
        <name val="Arial"/>
      </font>
      <numFmt numFmtId="0" formatCode="General"/>
      <fill>
        <patternFill>
          <bgColor rgb="FFFFFF99"/>
        </patternFill>
      </fill>
    </dxf>
    <dxf>
      <font>
        <sz val="11"/>
        <color rgb="FFFFFFFF"/>
        <name val="Arial"/>
      </font>
      <numFmt numFmtId="0" formatCode="General"/>
      <fill>
        <patternFill>
          <bgColor rgb="FFFFFF99"/>
        </patternFill>
      </fill>
    </dxf>
  </dxfs>
  <tableStyles count="0" defaultTableStyle="TableStyleMedium2" defaultPivotStyle="PivotStyleLight16"/>
  <colors>
    <indexedColors>
      <rgbColor rgb="FF000000"/>
      <rgbColor rgb="FFFFFFFF"/>
      <rgbColor rgb="FFFF0000"/>
      <rgbColor rgb="FF00FF00"/>
      <rgbColor rgb="FF0000FF"/>
      <rgbColor rgb="FFFFCCCC"/>
      <rgbColor rgb="FFFF00FF"/>
      <rgbColor rgb="FF00FFFF"/>
      <rgbColor rgb="FFCC0000"/>
      <rgbColor rgb="FF008000"/>
      <rgbColor rgb="FF000080"/>
      <rgbColor rgb="FF808000"/>
      <rgbColor rgb="FF800080"/>
      <rgbColor rgb="FF008080"/>
      <rgbColor rgb="FFC0C0C0"/>
      <rgbColor rgb="FF808080"/>
      <rgbColor rgb="FF8EB4E3"/>
      <rgbColor rgb="FF993366"/>
      <rgbColor rgb="FFFFFFCC"/>
      <rgbColor rgb="FFCCFFFF"/>
      <rgbColor rgb="FF660066"/>
      <rgbColor rgb="FFFF8080"/>
      <rgbColor rgb="FF0066CC"/>
      <rgbColor rgb="FFCCCCCC"/>
      <rgbColor rgb="FF000080"/>
      <rgbColor rgb="FFFF00FF"/>
      <rgbColor rgb="FFDDDDDD"/>
      <rgbColor rgb="FF00FFFF"/>
      <rgbColor rgb="FF800080"/>
      <rgbColor rgb="FF800000"/>
      <rgbColor rgb="FF008080"/>
      <rgbColor rgb="FF0000EE"/>
      <rgbColor rgb="FFD9D9D9"/>
      <rgbColor rgb="FFD8ECF6"/>
      <rgbColor rgb="FFCCFFCC"/>
      <rgbColor rgb="FFFFFF99"/>
      <rgbColor rgb="FF99CCFF"/>
      <rgbColor rgb="FFFF99CC"/>
      <rgbColor rgb="FFCC99FF"/>
      <rgbColor rgb="FFFFCC99"/>
      <rgbColor rgb="FFBFBFBF"/>
      <rgbColor rgb="FF33CCCC"/>
      <rgbColor rgb="FF92D050"/>
      <rgbColor rgb="FFFFCC00"/>
      <rgbColor rgb="FFB2B2B2"/>
      <rgbColor rgb="FFFF6600"/>
      <rgbColor rgb="FF666699"/>
      <rgbColor rgb="FF969696"/>
      <rgbColor rgb="FF003366"/>
      <rgbColor rgb="FFA6A6A6"/>
      <rgbColor rgb="FF006600"/>
      <rgbColor rgb="FF333300"/>
      <rgbColor rgb="FF9966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externalLink" Target="externalLinks/externalLink6.xml"/><Relationship Id="rId18" Type="http://schemas.openxmlformats.org/officeDocument/2006/relationships/externalLink" Target="externalLinks/externalLink11.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externalLink" Target="externalLinks/externalLink5.xml"/><Relationship Id="rId17" Type="http://schemas.openxmlformats.org/officeDocument/2006/relationships/externalLink" Target="externalLinks/externalLink10.xml"/><Relationship Id="rId2" Type="http://schemas.openxmlformats.org/officeDocument/2006/relationships/worksheet" Target="worksheets/sheet2.xml"/><Relationship Id="rId16" Type="http://schemas.openxmlformats.org/officeDocument/2006/relationships/externalLink" Target="externalLinks/externalLink9.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4.xml"/><Relationship Id="rId5" Type="http://schemas.openxmlformats.org/officeDocument/2006/relationships/worksheet" Target="worksheets/sheet5.xml"/><Relationship Id="rId15" Type="http://schemas.openxmlformats.org/officeDocument/2006/relationships/externalLink" Target="externalLinks/externalLink8.xml"/><Relationship Id="rId10" Type="http://schemas.openxmlformats.org/officeDocument/2006/relationships/externalLink" Target="externalLinks/externalLink3.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2.xml"/><Relationship Id="rId14" Type="http://schemas.openxmlformats.org/officeDocument/2006/relationships/externalLink" Target="externalLinks/externalLink7.xml"/><Relationship Id="rId22"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247650</xdr:colOff>
      <xdr:row>0</xdr:row>
      <xdr:rowOff>171450</xdr:rowOff>
    </xdr:from>
    <xdr:to>
      <xdr:col>2</xdr:col>
      <xdr:colOff>457200</xdr:colOff>
      <xdr:row>2</xdr:row>
      <xdr:rowOff>76200</xdr:rowOff>
    </xdr:to>
    <xdr:pic>
      <xdr:nvPicPr>
        <xdr:cNvPr id="2" name="Imagem 1"/>
        <xdr:cNvPicPr/>
      </xdr:nvPicPr>
      <xdr:blipFill>
        <a:blip xmlns:r="http://schemas.openxmlformats.org/officeDocument/2006/relationships" r:embed="rId1"/>
        <a:stretch/>
      </xdr:blipFill>
      <xdr:spPr>
        <a:xfrm>
          <a:off x="247650" y="171450"/>
          <a:ext cx="1733550" cy="1104900"/>
        </a:xfrm>
        <a:prstGeom prst="rect">
          <a:avLst/>
        </a:prstGeom>
        <a:ln w="0">
          <a:no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165600</xdr:colOff>
      <xdr:row>0</xdr:row>
      <xdr:rowOff>138600</xdr:rowOff>
    </xdr:from>
    <xdr:to>
      <xdr:col>2</xdr:col>
      <xdr:colOff>758520</xdr:colOff>
      <xdr:row>1</xdr:row>
      <xdr:rowOff>1501920</xdr:rowOff>
    </xdr:to>
    <xdr:pic>
      <xdr:nvPicPr>
        <xdr:cNvPr id="2" name="Imagem 1"/>
        <xdr:cNvPicPr/>
      </xdr:nvPicPr>
      <xdr:blipFill>
        <a:blip xmlns:r="http://schemas.openxmlformats.org/officeDocument/2006/relationships" r:embed="rId1"/>
        <a:stretch/>
      </xdr:blipFill>
      <xdr:spPr>
        <a:xfrm>
          <a:off x="165600" y="138600"/>
          <a:ext cx="2142360" cy="1643400"/>
        </a:xfrm>
        <a:prstGeom prst="rect">
          <a:avLst/>
        </a:prstGeom>
        <a:ln w="0">
          <a:noFill/>
        </a:ln>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10</xdr:col>
      <xdr:colOff>122040</xdr:colOff>
      <xdr:row>0</xdr:row>
      <xdr:rowOff>79560</xdr:rowOff>
    </xdr:from>
    <xdr:to>
      <xdr:col>12</xdr:col>
      <xdr:colOff>999360</xdr:colOff>
      <xdr:row>4</xdr:row>
      <xdr:rowOff>167400</xdr:rowOff>
    </xdr:to>
    <xdr:pic>
      <xdr:nvPicPr>
        <xdr:cNvPr id="2" name="Imagem 1"/>
        <xdr:cNvPicPr/>
      </xdr:nvPicPr>
      <xdr:blipFill>
        <a:blip xmlns:r="http://schemas.openxmlformats.org/officeDocument/2006/relationships" r:embed="rId1"/>
        <a:stretch/>
      </xdr:blipFill>
      <xdr:spPr>
        <a:xfrm>
          <a:off x="12346920" y="79560"/>
          <a:ext cx="2184840" cy="1222560"/>
        </a:xfrm>
        <a:prstGeom prst="rect">
          <a:avLst/>
        </a:prstGeom>
        <a:ln w="0">
          <a:noFill/>
        </a:ln>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114300</xdr:colOff>
      <xdr:row>0</xdr:row>
      <xdr:rowOff>133350</xdr:rowOff>
    </xdr:from>
    <xdr:to>
      <xdr:col>1</xdr:col>
      <xdr:colOff>304800</xdr:colOff>
      <xdr:row>2</xdr:row>
      <xdr:rowOff>57150</xdr:rowOff>
    </xdr:to>
    <xdr:pic>
      <xdr:nvPicPr>
        <xdr:cNvPr id="2" name="Imagem 1"/>
        <xdr:cNvPicPr/>
      </xdr:nvPicPr>
      <xdr:blipFill>
        <a:blip xmlns:r="http://schemas.openxmlformats.org/officeDocument/2006/relationships" r:embed="rId1"/>
        <a:stretch/>
      </xdr:blipFill>
      <xdr:spPr>
        <a:xfrm>
          <a:off x="114300" y="133350"/>
          <a:ext cx="1400175" cy="1123950"/>
        </a:xfrm>
        <a:prstGeom prst="rect">
          <a:avLst/>
        </a:prstGeom>
        <a:ln w="0">
          <a:noFill/>
        </a:ln>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66675</xdr:colOff>
      <xdr:row>0</xdr:row>
      <xdr:rowOff>76200</xdr:rowOff>
    </xdr:from>
    <xdr:to>
      <xdr:col>1</xdr:col>
      <xdr:colOff>704850</xdr:colOff>
      <xdr:row>2</xdr:row>
      <xdr:rowOff>0</xdr:rowOff>
    </xdr:to>
    <xdr:pic>
      <xdr:nvPicPr>
        <xdr:cNvPr id="2" name="Imagem 1"/>
        <xdr:cNvPicPr/>
      </xdr:nvPicPr>
      <xdr:blipFill>
        <a:blip xmlns:r="http://schemas.openxmlformats.org/officeDocument/2006/relationships" r:embed="rId1"/>
        <a:stretch/>
      </xdr:blipFill>
      <xdr:spPr>
        <a:xfrm>
          <a:off x="66675" y="76200"/>
          <a:ext cx="1400175" cy="1123950"/>
        </a:xfrm>
        <a:prstGeom prst="rect">
          <a:avLst/>
        </a:prstGeom>
        <a:ln w="0">
          <a:noFill/>
        </a:ln>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266700</xdr:colOff>
      <xdr:row>0</xdr:row>
      <xdr:rowOff>95250</xdr:rowOff>
    </xdr:from>
    <xdr:to>
      <xdr:col>1</xdr:col>
      <xdr:colOff>1857375</xdr:colOff>
      <xdr:row>0</xdr:row>
      <xdr:rowOff>1017750</xdr:rowOff>
    </xdr:to>
    <xdr:pic>
      <xdr:nvPicPr>
        <xdr:cNvPr id="2" name="Imagem 2"/>
        <xdr:cNvPicPr/>
      </xdr:nvPicPr>
      <xdr:blipFill>
        <a:blip xmlns:r="http://schemas.openxmlformats.org/officeDocument/2006/relationships" r:embed="rId1"/>
        <a:stretch/>
      </xdr:blipFill>
      <xdr:spPr>
        <a:xfrm>
          <a:off x="266700" y="95250"/>
          <a:ext cx="2638425" cy="922500"/>
        </a:xfrm>
        <a:prstGeom prst="rect">
          <a:avLst/>
        </a:prstGeom>
        <a:ln w="0">
          <a:noFill/>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igor.nascimento/Documents/10%20-%20Pavimenta&#231;&#227;o%20Jo&#227;o%20Pualo%20II/Aditivo/c131000/AppData/Local/Microsoft/Windows/INetCache/Content.Outlook/YQKQ3L9V/Downloads/ADITIVO%20ORLA%20PERUCABA%20-%20V06%20(1).xlsx"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Users/igor.nascimento/Documents/10%20-%20Pavimenta&#231;&#227;o%20Jo&#227;o%20Pualo%20II/E:/ORCAMENTO/Plan&#237;lhas%20or&#231;ament&#225;rias/HOSPITAL%20METROPOLITANO/REV.FINAL/15%20CIDADES/ITAJOBI%20R1%20bu.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E:\Prefeitura\Perucaba\Planilha\Igor%20Nascimento\OneDrive\&#193;rea%20de%20Trabalho\Prefeitura\Orla%20Perucaba\V01%20-%20Adones\Vers&#245;es\ADITIVO%20ORLA%20PERUCABA_CAIXA.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igor.nascimento/Documents/10%20-%20Pavimenta&#231;&#227;o%20Jo&#227;o%20Pualo%20II/Anexos%20PGQ.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igor.nascimento/Documents/10%20-%20Pavimenta&#231;&#227;o%20Jo&#227;o%20Pualo%20II/Aditivo/c131000/AppData/Local/Microsoft/Windows/INetCache/Content.Outlook/YQKQ3L9V/ADITIVO%20ORLA%20PERUCABA%20-%20V07_.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A:\FAIXA%20'C'%20CORRIGIDO%20=%205.7%25\Joaquim\Backup\PROJ.C.BET.USIN.QUENTE%20F-B-116MODCONT..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Redefisica\D\backup%20d\BOLETIM\Boletim%20jan05\Modelo%20de%20Or&#231;amento%20boletim%20jan04%20NAO%20MEXER.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E:\ORCAMENTO\Plan&#237;lhas%20or&#231;ament&#225;rias\HOSPITAL%20METROPOLITANO\REV.FINAL\15%20CIDADES\ITAJOBI%20R1%20bu.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socc-pc\Meus%20Documentos\AL440_EntrAL210_StaEfigenia_EntrBR104\Or&#231;amento_AL_440_Cajueiro_Uni&#227;o_RevisaoFinal.xlsx"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F:\Users\marco\Documents\Arapiraca\OBRAS%20PMA%20-%20FISCALIZA&#199;&#195;O\RUA%20CAPS%20ADIII\LICITA&#199;&#195;O\REV02\2%20-%20Construcao%20da%20R.%2008-350%20Caps%20ADIII%20REV02.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tecnico-2-pc\G%20-%20ARQUIVO%20VIVO\OBRAS%20DO%20ESTADO\Obras%20do%20Estado\ESCOLAS\2%20Etapa\Esc.%20Joanita%20de%20Souza%20-%20Ouro%20Branco%20-%20em%20Constru&#231;&#227;o.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LANILHA DE READEQUAÇÃO"/>
      <sheetName val="MEMORIA DE CÁLCULO"/>
      <sheetName val="Planilha Consolidada Geral"/>
      <sheetName val="Planilha Consolidada Caixa"/>
      <sheetName val="COMPOSIÇÕES"/>
      <sheetName val="DESCONTOS"/>
      <sheetName val="PCOMP-06-11-2006"/>
      <sheetName val="mv cubicle"/>
      <sheetName val="verticalbd"/>
      <sheetName val="compos1"/>
    </sheetNames>
    <sheetDataSet>
      <sheetData sheetId="0"/>
      <sheetData sheetId="1"/>
      <sheetData sheetId="2"/>
      <sheetData sheetId="3"/>
      <sheetData sheetId="4"/>
      <sheetData sheetId="5"/>
      <sheetData sheetId="6"/>
      <sheetData sheetId="7"/>
      <sheetData sheetId="8"/>
      <sheetData sheetId="9"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RVIÇOS SABESP"/>
      <sheetName val="MAT ( ITAJOBI )"/>
      <sheetName val="RESUMO ( ITAJOBI )"/>
      <sheetName val="PLANILHA ( ITAJOBI )"/>
      <sheetName val="MEM ( DRENAGEM LAGOAS )"/>
      <sheetName val="REVISÃO 1"/>
      <sheetName val="RESUMO MEM"/>
      <sheetName val="MEM ( EEE )"/>
      <sheetName val="MEM ( CT )"/>
      <sheetName val="MEM ( GUARITA )"/>
      <sheetName val="MEM ( DESAR )"/>
      <sheetName val="MEM ( LAGOAS )"/>
      <sheetName val="MEM ( ENT &amp; SAIDA EFL )"/>
      <sheetName val="MEM ( EMB 01)"/>
      <sheetName val="MEM ( EMT 01 )"/>
      <sheetName val="MEM ( LR 01, ENT &amp; SAÍDA EFL )"/>
      <sheetName val="MEM ( ESGOTO )"/>
      <sheetName val="MEM ( TC DN 300 )"/>
      <sheetName val="MEM ( GERAL )"/>
      <sheetName val="Teor"/>
      <sheetName val="Página 16"/>
      <sheetName val="Imai03"/>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LANILHA "/>
      <sheetName val="MEMORIA "/>
      <sheetName val="DESCONTOS"/>
      <sheetName val="ADITIVO ORLA PERUCABA_CAIXA"/>
      <sheetName val="RE-RA REGRA DE 3"/>
      <sheetName val="capa -1"/>
      <sheetName val="COMPOSIÇOES-ORDEM NÚMERICA"/>
      <sheetName val="projeto"/>
    </sheetNames>
    <sheetDataSet>
      <sheetData sheetId="0"/>
      <sheetData sheetId="1"/>
      <sheetData sheetId="2"/>
      <sheetData sheetId="3"/>
      <sheetData sheetId="4"/>
      <sheetData sheetId="5"/>
      <sheetData sheetId="6"/>
      <sheetData sheetId="7"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nexos PGQ"/>
      <sheetName val="Equipamentos"/>
      <sheetName val="Teor"/>
      <sheetName val="Assumptions"/>
      <sheetName val="Sheet6"/>
      <sheetName val="Composições"/>
      <sheetName val="mão de obra,leis e bdi"/>
      <sheetName val="p a t o 99 b"/>
    </sheetNames>
    <sheetDataSet>
      <sheetData sheetId="0"/>
      <sheetData sheetId="1"/>
      <sheetData sheetId="2"/>
      <sheetData sheetId="3"/>
      <sheetData sheetId="4"/>
      <sheetData sheetId="5"/>
      <sheetData sheetId="6"/>
      <sheetData sheetId="7"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EMORIA DE CÁLCULO"/>
      <sheetName val="PLANILHA DE READEQUAÇÃO"/>
      <sheetName val="Planilha Consolidada Geral"/>
      <sheetName val="(2)"/>
      <sheetName val="(3)"/>
      <sheetName val="Planilha Consolidada Caixa"/>
      <sheetName val="COMPOSIÇÕES"/>
      <sheetName val="DESCONTOS"/>
      <sheetName val="INSUMOS"/>
      <sheetName val="resumo_aut1"/>
      <sheetName val="Página 16"/>
    </sheetNames>
    <sheetDataSet>
      <sheetData sheetId="0"/>
      <sheetData sheetId="1"/>
      <sheetData sheetId="2"/>
      <sheetData sheetId="3"/>
      <sheetData sheetId="4"/>
      <sheetData sheetId="5"/>
      <sheetData sheetId="6"/>
      <sheetData sheetId="7"/>
      <sheetData sheetId="8"/>
      <sheetData sheetId="9"/>
      <sheetData sheetId="10"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dos de entrada 1"/>
      <sheetName val="Dados de entrada 2"/>
      <sheetName val="Dados de entrada 3"/>
      <sheetName val="Dados de entrada 4"/>
      <sheetName val="Capa"/>
      <sheetName val="Página 1"/>
      <sheetName val="Página 2"/>
      <sheetName val="Página 3"/>
      <sheetName val="Página 4"/>
      <sheetName val="Página 5"/>
      <sheetName val="Página 6"/>
      <sheetName val="Página 7"/>
      <sheetName val="Página 8"/>
      <sheetName val="Página 9"/>
      <sheetName val="Página 10"/>
      <sheetName val="Página 11"/>
      <sheetName val="Página 12"/>
      <sheetName val="Página 13"/>
      <sheetName val="Dens. médias"/>
      <sheetName val="Dens. teórica"/>
      <sheetName val="Teor"/>
      <sheetName val="eq"/>
      <sheetName val="mo"/>
      <sheetName val="TPU-MARÇO_2002"/>
      <sheetName val="PROD_PRIM_"/>
      <sheetName val="QuQuant"/>
      <sheetName val="C.U"/>
      <sheetName val="IDENTIFICAÇÃO"/>
      <sheetName val="composições"/>
      <sheetName val="mão de obra,leis e bdi"/>
      <sheetName val="Entrada"/>
      <sheetName val="Página 16"/>
      <sheetName val="PROJ.C.BET.USIN"/>
      <sheetName val="Edital"/>
      <sheetName val="B.D.I."/>
      <sheetName val="Plan1"/>
      <sheetName val="PROD.PRIM."/>
      <sheetName val="PROJETO"/>
      <sheetName val="P A T O  D"/>
      <sheetName val="Instalação e manutenção de cant"/>
      <sheetName val="Dados"/>
      <sheetName val="Lançamentos"/>
      <sheetName val="Tipo Despesa"/>
      <sheetName val="Anexos PGQ"/>
      <sheetName val="Equipamentos"/>
      <sheetName val="Transporte"/>
      <sheetName val="C_U"/>
      <sheetName val="CR LOTE 02"/>
      <sheetName val="RELATÓRIO"/>
      <sheetName val="Lanç. Materiais"/>
      <sheetName val="BDI (GERAL)"/>
      <sheetName val="BDI (MAT BETUM)"/>
      <sheetName val="100000"/>
      <sheetName val="100001"/>
      <sheetName val="100002"/>
      <sheetName val="100003"/>
      <sheetName val="100004"/>
      <sheetName val="100005"/>
      <sheetName val="100006"/>
      <sheetName val="100007"/>
      <sheetName val="100008"/>
      <sheetName val="100009"/>
      <sheetName val="100010"/>
      <sheetName val="100011"/>
      <sheetName val="100012"/>
      <sheetName val="100013"/>
      <sheetName val="100014"/>
      <sheetName val="100015"/>
      <sheetName val="100016"/>
      <sheetName val="2 S 01 100 09 A"/>
      <sheetName val="2 S 01 100 20 A"/>
      <sheetName val="2 S 02 300 00 A"/>
      <sheetName val="2 S 02 400 00 A"/>
      <sheetName val="2 S 02 540 01 A"/>
      <sheetName val="2 S 03 329 51 A"/>
      <sheetName val="5 S 01 100 20 A"/>
      <sheetName val="99997"/>
      <sheetName val="99999"/>
      <sheetName val="PREÇOS MAT BETUM"/>
      <sheetName val="compos1"/>
      <sheetName val="Plan"/>
      <sheetName val="anual"/>
      <sheetName val="cadastro"/>
      <sheetName val="materiais betuminosos"/>
      <sheetName val="450"/>
      <sheetName val="custo zona sul"/>
      <sheetName val="resumo financeiro"/>
      <sheetName val="recuperação da pista"/>
      <sheetName val="feriados"/>
      <sheetName val="orcID nº1"/>
      <sheetName val="orc ID nº 15"/>
      <sheetName val="orc ID nº17"/>
      <sheetName val="orc ID nº 18"/>
      <sheetName val="orc ID nº19"/>
      <sheetName val="orc ID nº2 "/>
      <sheetName val="orc ID nº3"/>
      <sheetName val="orcID nº4"/>
      <sheetName val="orcID nº5"/>
      <sheetName val="orcID nº6"/>
      <sheetName val="orcID nº7"/>
      <sheetName val="orc ID nº8"/>
      <sheetName val="orc ID nº9"/>
      <sheetName val="orc ID nº12"/>
      <sheetName val="orc ID nº13"/>
      <sheetName val="orc ID nº 14"/>
      <sheetName val="orc ID nº16"/>
      <sheetName val="di-stp - pm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rviços"/>
      <sheetName val="Orçamento"/>
      <sheetName val="Plan2"/>
      <sheetName val="HIDRAULICA"/>
      <sheetName val="RN CONSTRUÇÕES"/>
      <sheetName val="EMAVE"/>
      <sheetName val="PRADO"/>
      <sheetName val="INSUMOS Lab.cienc."/>
      <sheetName val="INSUMOS ARQUIBANCADA"/>
      <sheetName val="insumos Urb do páteo "/>
      <sheetName val="INSUMO PARA RAIO"/>
      <sheetName val="INSUMO MURO"/>
      <sheetName val="Orçamento (3)"/>
      <sheetName val="Inst. Elet."/>
      <sheetName val="Rev. "/>
      <sheetName val="Muro de fech."/>
      <sheetName val="Urb do páteo"/>
      <sheetName val="Arquib. e mureta"/>
      <sheetName val="Lab.cienc."/>
      <sheetName val="Orçamento (2)"/>
      <sheetName val="Plan1"/>
      <sheetName val="Plan3"/>
      <sheetName val="DADOS"/>
      <sheetName val="DER janeiro98"/>
      <sheetName val="Planilha"/>
      <sheetName val="pontes"/>
      <sheetName val="q8"/>
    </sheetNames>
    <sheetDataSet>
      <sheetData sheetId="0" refreshError="1"/>
      <sheetData sheetId="1"/>
      <sheetData sheetId="2"/>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ow r="1">
          <cell r="A1" t="str">
            <v>Construção de Edifícios</v>
          </cell>
        </row>
      </sheetData>
      <sheetData sheetId="23"/>
      <sheetData sheetId="24" refreshError="1"/>
      <sheetData sheetId="25" refreshError="1"/>
      <sheetData sheetId="26"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RVIÇOS SABESP"/>
      <sheetName val="MAT ( ITAJOBI )"/>
      <sheetName val="RESUMO ( ITAJOBI )"/>
      <sheetName val="PLANILHA ( ITAJOBI )"/>
      <sheetName val="MEM ( DRENAGEM LAGOAS )"/>
      <sheetName val="REVISÃO 1"/>
      <sheetName val="RESUMO MEM"/>
      <sheetName val="MEM ( EEE )"/>
      <sheetName val="MEM ( CT )"/>
      <sheetName val="MEM ( GUARITA )"/>
      <sheetName val="MEM ( DESAR )"/>
      <sheetName val="MEM ( LAGOAS )"/>
      <sheetName val="MEM ( ENT &amp; SAIDA EFL )"/>
      <sheetName val="MEM ( EMB 01)"/>
      <sheetName val="MEM ( EMT 01 )"/>
      <sheetName val="MEM ( LR 01, ENT &amp; SAÍDA EFL )"/>
      <sheetName val="MEM ( ESGOTO )"/>
      <sheetName val="MEM ( TC DN 300 )"/>
      <sheetName val="MEM ( GERAL )"/>
      <sheetName val="Sheet6"/>
      <sheetName val="Assumptions"/>
      <sheetName val="Composições"/>
      <sheetName val="mão de obra,leis e bdi"/>
    </sheetNames>
    <sheetDataSet>
      <sheetData sheetId="0">
        <row r="2">
          <cell r="B2" t="str">
            <v>N° DO    PREÇO</v>
          </cell>
        </row>
      </sheetData>
      <sheetData sheetId="1" refreshError="1"/>
      <sheetData sheetId="2" refreshError="1"/>
      <sheetData sheetId="3" refreshError="1"/>
      <sheetData sheetId="4"/>
      <sheetData sheetId="5" refreshError="1"/>
      <sheetData sheetId="6" refreshError="1"/>
      <sheetData sheetId="7"/>
      <sheetData sheetId="8"/>
      <sheetData sheetId="9"/>
      <sheetData sheetId="10"/>
      <sheetData sheetId="11"/>
      <sheetData sheetId="12"/>
      <sheetData sheetId="13"/>
      <sheetData sheetId="14"/>
      <sheetData sheetId="15"/>
      <sheetData sheetId="16"/>
      <sheetData sheetId="17"/>
      <sheetData sheetId="18"/>
      <sheetData sheetId="19" refreshError="1"/>
      <sheetData sheetId="20" refreshError="1"/>
      <sheetData sheetId="21" refreshError="1"/>
      <sheetData sheetId="22"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Orçamentária"/>
      <sheetName val="PlanServ"/>
      <sheetName val="PlanResumo "/>
      <sheetName val="Cronograma"/>
      <sheetName val="Aquisição"/>
      <sheetName val="CANTEIRO"/>
      <sheetName val="TRANSPORTE"/>
      <sheetName val="CustosTransp"/>
      <sheetName val="Composições"/>
      <sheetName val="preqmec"/>
      <sheetName val="Motoniveladora"/>
      <sheetName val="Velocidades"/>
      <sheetName val="MOBILIZ _ DESMOBIL"/>
      <sheetName val="RelEquip"/>
      <sheetName val="Composição transp. equipamento"/>
      <sheetName val="AU"/>
      <sheetName val="Plan2"/>
      <sheetName val="Plan3"/>
      <sheetName val="Assumptions"/>
      <sheetName val="cff"/>
      <sheetName val="po"/>
      <sheetName val="fornecedores"/>
      <sheetName val="cotações"/>
      <sheetName val="índices"/>
      <sheetName val="plq"/>
      <sheetName val="dados"/>
      <sheetName val="pro-08"/>
    </sheetNames>
    <sheetDataSet>
      <sheetData sheetId="0"/>
      <sheetData sheetId="1"/>
      <sheetData sheetId="2"/>
      <sheetData sheetId="3"/>
      <sheetData sheetId="4"/>
      <sheetData sheetId="5"/>
      <sheetData sheetId="6"/>
      <sheetData sheetId="7">
        <row r="2">
          <cell r="T2" t="str">
            <v>Restauração</v>
          </cell>
        </row>
      </sheetData>
      <sheetData sheetId="8"/>
      <sheetData sheetId="9"/>
      <sheetData sheetId="10"/>
      <sheetData sheetId="11"/>
      <sheetData sheetId="12"/>
      <sheetData sheetId="13"/>
      <sheetData sheetId="14"/>
      <sheetData sheetId="15"/>
      <sheetData sheetId="16"/>
      <sheetData sheetId="17"/>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RÇAMENTO"/>
      <sheetName val="MEMORIA DE CALCULO"/>
      <sheetName val="COMPOSIÇÃO"/>
      <sheetName val="CRONOGRAMA"/>
      <sheetName val="BDI"/>
      <sheetName val="CURVA ABC"/>
      <sheetName val="ACERVO"/>
      <sheetName val="PCOMP-06-11-2006"/>
      <sheetName val="Códigos"/>
    </sheetNames>
    <sheetDataSet>
      <sheetData sheetId="0"/>
      <sheetData sheetId="1"/>
      <sheetData sheetId="2"/>
      <sheetData sheetId="3"/>
      <sheetData sheetId="4">
        <row r="2">
          <cell r="U2" t="str">
            <v>SIM</v>
          </cell>
        </row>
      </sheetData>
      <sheetData sheetId="5"/>
      <sheetData sheetId="6"/>
      <sheetData sheetId="7"/>
      <sheetData sheetId="8"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RONOGRAMA"/>
      <sheetName val="PLAN. BASE"/>
      <sheetName val="PLAN. BASE - NOVO MODELO"/>
      <sheetName val="MC GERAL"/>
      <sheetName val="BM1"/>
      <sheetName val="MC BM1"/>
      <sheetName val="BM2"/>
      <sheetName val="MC BM2"/>
      <sheetName val="BM3"/>
      <sheetName val="MC BM3"/>
      <sheetName val="BM4"/>
      <sheetName val="MC BM4"/>
      <sheetName val="BM5"/>
      <sheetName val="MC BM5"/>
      <sheetName val="BM5 - NOVO MODELO"/>
      <sheetName val="MC BM5 - NOVO MODELO"/>
      <sheetName val="BM6 - NOVO MODELO"/>
      <sheetName val="MC BM6 - NOVO MODELO"/>
      <sheetName val="BM7 - NOVO MODELO "/>
      <sheetName val="MC BM7 - NOVO MODELO"/>
      <sheetName val="BM8 - NOVO MODELO"/>
      <sheetName val="MC BM8 - NOVO MODELO"/>
      <sheetName val="BM9 - NOVO MODELO"/>
      <sheetName val="MC BM9 - NOVO MODELO"/>
      <sheetName val="CRONOGRAMA 1º ADITIVO"/>
      <sheetName val="1º ADITIVO"/>
      <sheetName val="1º ADITIVO - NOVO MODELO"/>
      <sheetName val="MC GERAL - 1º ADITIVO"/>
      <sheetName val="BM1 - 1º ADITIVO "/>
      <sheetName val="MC1 - 1º ADITIVO"/>
      <sheetName val="BM2 - 1º ADITIVO "/>
      <sheetName val="BM2 - 1º ADITIVO - NOVO MODELO"/>
      <sheetName val="MC2 - 1º ADITIVO - NOVO MODELO"/>
      <sheetName val="CRONOGRAMA 2º ADITIVO "/>
      <sheetName val="2º ADITIVO"/>
      <sheetName val="MC GERAL - 2º ADITIVO "/>
      <sheetName val="BM1 - 2º ADITIVO"/>
      <sheetName val="MC BM1 - 2º ADITIVO"/>
      <sheetName val="BM2 - 2º ADITIVO"/>
      <sheetName val="MC BM2 - 2º ADITIVO "/>
      <sheetName val="CRONOGRAMA - 3º ADITIVO"/>
      <sheetName val="3º ADITIVO"/>
      <sheetName val="3º MC"/>
      <sheetName val="BM1 - 3º ADITIVO"/>
      <sheetName val="MC1 - 3º ADITIVO"/>
      <sheetName val="4º CRONO"/>
      <sheetName val="4º ADITIVO"/>
      <sheetName val="4ºMC"/>
      <sheetName val="BM1 - 4º ADITIVO"/>
      <sheetName val="MC1 - 4º ADITIVO"/>
      <sheetName val="verticalbd"/>
    </sheetNames>
    <sheetDataSet>
      <sheetData sheetId="0"/>
      <sheetData sheetId="1">
        <row r="6">
          <cell r="A6" t="str">
            <v>ITEM</v>
          </cell>
        </row>
      </sheetData>
      <sheetData sheetId="2"/>
      <sheetData sheetId="3"/>
      <sheetData sheetId="4"/>
      <sheetData sheetId="5">
        <row r="8">
          <cell r="D8">
            <v>45</v>
          </cell>
        </row>
      </sheetData>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refreshError="1"/>
    </sheetDataSet>
  </externalBook>
</externalLink>
</file>

<file path=xl/theme/theme1.xml><?xml version="1.0" encoding="utf-8"?>
<a:theme xmlns:a="http://schemas.openxmlformats.org/drawingml/2006/main" name="Office Theme">
  <a:themeElements>
    <a:clrScheme name="LibreOffice">
      <a:dk1>
        <a:srgbClr val="000000"/>
      </a:dk1>
      <a:lt1>
        <a:srgbClr val="FFFFFF"/>
      </a:lt1>
      <a:dk2>
        <a:srgbClr val="000000"/>
      </a:dk2>
      <a:lt2>
        <a:srgbClr val="FFFFFF"/>
      </a:lt2>
      <a:accent1>
        <a:srgbClr val="18A303"/>
      </a:accent1>
      <a:accent2>
        <a:srgbClr val="0369A3"/>
      </a:accent2>
      <a:accent3>
        <a:srgbClr val="A33E03"/>
      </a:accent3>
      <a:accent4>
        <a:srgbClr val="8E03A3"/>
      </a:accent4>
      <a:accent5>
        <a:srgbClr val="C99C00"/>
      </a:accent5>
      <a:accent6>
        <a:srgbClr val="C9211E"/>
      </a:accent6>
      <a:hlink>
        <a:srgbClr val="0000EE"/>
      </a:hlink>
      <a:folHlink>
        <a:srgbClr val="551A8B"/>
      </a:folHlink>
    </a:clrScheme>
    <a:fontScheme name="Office">
      <a:majorFont>
        <a:latin typeface="Arial"/>
        <a:ea typeface="DejaVu Sans"/>
        <a:cs typeface="DejaVu Sans"/>
      </a:majorFont>
      <a:minorFont>
        <a:latin typeface="Arial"/>
        <a:ea typeface="DejaVu Sans"/>
        <a:cs typeface="DejaVu Sans"/>
      </a:minorFont>
    </a:fontScheme>
    <a:fmtScheme>
      <a:fillStyleLst>
        <a:solidFill>
          <a:schemeClr val="phClr"/>
        </a:solidFill>
        <a:solidFill>
          <a:schemeClr val="phClr"/>
        </a:solidFill>
        <a:solidFill>
          <a:schemeClr val="phClr"/>
        </a:solidFill>
      </a:fillStyleLst>
      <a:lnStyleLst>
        <a:ln w="6350" cap="flat" cmpd="sng" algn="ctr">
          <a:prstDash val="solid"/>
          <a:miter/>
        </a:ln>
        <a:ln w="6350" cap="flat" cmpd="sng" algn="ctr">
          <a:prstDash val="solid"/>
          <a:miter/>
        </a:ln>
        <a:ln w="6350" cap="flat" cmpd="sng" algn="ctr">
          <a:prstDash val="solid"/>
          <a:miter/>
        </a:ln>
      </a:lnStyleLst>
      <a:effectStyleLst>
        <a:effectStyle>
          <a:effectLst/>
        </a:effectStyle>
        <a:effectStyle>
          <a:effectLst/>
        </a:effectStyle>
        <a:effectStyle>
          <a:effectLst/>
        </a:effectStyle>
      </a:effectStyleLst>
      <a:bgFillStyleLst>
        <a:solidFill>
          <a:schemeClr val="phClr"/>
        </a:solidFill>
        <a:solidFill>
          <a:schemeClr val="phClr"/>
        </a:solidFill>
        <a:solidFill>
          <a:schemeClr val="phClr"/>
        </a:soli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1"/>
  <sheetViews>
    <sheetView showOutlineSymbols="0" showWhiteSpace="0" workbookViewId="0">
      <selection activeCell="M6" sqref="M6"/>
    </sheetView>
  </sheetViews>
  <sheetFormatPr defaultRowHeight="14.25" x14ac:dyDescent="0.2"/>
  <cols>
    <col min="1" max="2" width="10" style="100" bestFit="1" customWidth="1"/>
    <col min="3" max="3" width="9" style="100"/>
    <col min="4" max="4" width="60" style="100" bestFit="1" customWidth="1"/>
    <col min="5" max="5" width="30" style="100" bestFit="1" customWidth="1"/>
    <col min="6" max="6" width="5" style="100" bestFit="1" customWidth="1"/>
    <col min="7" max="9" width="10" style="100" bestFit="1" customWidth="1"/>
    <col min="10" max="10" width="11.125" style="100" bestFit="1" customWidth="1"/>
    <col min="11" max="11" width="36" style="100" bestFit="1" customWidth="1"/>
    <col min="12" max="16384" width="9" style="100"/>
  </cols>
  <sheetData>
    <row r="1" spans="1:11" ht="15" x14ac:dyDescent="0.2">
      <c r="A1" s="173"/>
      <c r="B1" s="173"/>
      <c r="C1" s="173"/>
      <c r="D1" s="173" t="s">
        <v>0</v>
      </c>
      <c r="E1" s="173" t="s">
        <v>1</v>
      </c>
      <c r="F1" s="256" t="s">
        <v>2</v>
      </c>
      <c r="G1" s="256"/>
      <c r="H1" s="256"/>
      <c r="I1" s="256" t="s">
        <v>3</v>
      </c>
      <c r="J1" s="256"/>
      <c r="K1" s="256"/>
    </row>
    <row r="2" spans="1:11" ht="80.099999999999994" customHeight="1" x14ac:dyDescent="0.2">
      <c r="A2" s="172"/>
      <c r="B2" s="172"/>
      <c r="C2" s="172"/>
      <c r="D2" s="172" t="s">
        <v>315</v>
      </c>
      <c r="E2" s="172" t="s">
        <v>316</v>
      </c>
      <c r="F2" s="257" t="s">
        <v>314</v>
      </c>
      <c r="G2" s="257"/>
      <c r="H2" s="257"/>
      <c r="I2" s="257" t="s">
        <v>4</v>
      </c>
      <c r="J2" s="257"/>
      <c r="K2" s="257"/>
    </row>
    <row r="3" spans="1:11" ht="15" x14ac:dyDescent="0.25">
      <c r="A3" s="258" t="s">
        <v>5</v>
      </c>
      <c r="B3" s="259"/>
      <c r="C3" s="259"/>
      <c r="D3" s="259"/>
      <c r="E3" s="259"/>
      <c r="F3" s="259"/>
      <c r="G3" s="259"/>
      <c r="H3" s="259"/>
      <c r="I3" s="259"/>
      <c r="J3" s="259"/>
      <c r="K3" s="259"/>
    </row>
    <row r="4" spans="1:11" ht="30" customHeight="1" x14ac:dyDescent="0.2">
      <c r="A4" s="260" t="s">
        <v>6</v>
      </c>
      <c r="B4" s="260"/>
      <c r="C4" s="260"/>
      <c r="D4" s="260" t="s">
        <v>7</v>
      </c>
      <c r="E4" s="260"/>
      <c r="F4" s="260"/>
      <c r="G4" s="260"/>
      <c r="H4" s="260"/>
      <c r="I4" s="260"/>
      <c r="J4" s="171" t="s">
        <v>8</v>
      </c>
      <c r="K4" s="171" t="s">
        <v>9</v>
      </c>
    </row>
    <row r="5" spans="1:11" ht="24" customHeight="1" x14ac:dyDescent="0.2">
      <c r="A5" s="261" t="s">
        <v>10</v>
      </c>
      <c r="B5" s="261"/>
      <c r="C5" s="261"/>
      <c r="D5" s="261" t="s">
        <v>13</v>
      </c>
      <c r="E5" s="261"/>
      <c r="F5" s="261"/>
      <c r="G5" s="261"/>
      <c r="H5" s="261"/>
      <c r="I5" s="261"/>
      <c r="J5" s="170">
        <f>'Orçamento Sintético'!I5</f>
        <v>425844.72</v>
      </c>
      <c r="K5" s="169">
        <v>3.5099999999999999E-2</v>
      </c>
    </row>
    <row r="6" spans="1:11" ht="24" customHeight="1" x14ac:dyDescent="0.2">
      <c r="A6" s="261" t="s">
        <v>20</v>
      </c>
      <c r="B6" s="261"/>
      <c r="C6" s="261"/>
      <c r="D6" s="261" t="s">
        <v>15</v>
      </c>
      <c r="E6" s="261"/>
      <c r="F6" s="261"/>
      <c r="G6" s="261"/>
      <c r="H6" s="261"/>
      <c r="I6" s="261"/>
      <c r="J6" s="170">
        <f>'Orçamento Sintético'!I8</f>
        <v>108013.71</v>
      </c>
      <c r="K6" s="169">
        <v>0.89</v>
      </c>
    </row>
    <row r="7" spans="1:11" ht="24" customHeight="1" x14ac:dyDescent="0.2">
      <c r="A7" s="261" t="s">
        <v>48</v>
      </c>
      <c r="B7" s="261"/>
      <c r="C7" s="261"/>
      <c r="D7" s="261" t="s">
        <v>11</v>
      </c>
      <c r="E7" s="261"/>
      <c r="F7" s="261"/>
      <c r="G7" s="261"/>
      <c r="H7" s="261"/>
      <c r="I7" s="261"/>
      <c r="J7" s="170">
        <f>'Orçamento Sintético'!I11</f>
        <v>7781944.8700000001</v>
      </c>
      <c r="K7" s="169">
        <v>0.6411</v>
      </c>
    </row>
    <row r="8" spans="1:11" ht="24" customHeight="1" x14ac:dyDescent="0.2">
      <c r="A8" s="261" t="s">
        <v>49</v>
      </c>
      <c r="B8" s="261"/>
      <c r="C8" s="261"/>
      <c r="D8" s="261" t="s">
        <v>16</v>
      </c>
      <c r="E8" s="261"/>
      <c r="F8" s="261"/>
      <c r="G8" s="261"/>
      <c r="H8" s="261"/>
      <c r="I8" s="261"/>
      <c r="J8" s="170">
        <f>'Orçamento Sintético'!I12</f>
        <v>4720994.8899999997</v>
      </c>
      <c r="K8" s="169">
        <v>0.38890000000000002</v>
      </c>
    </row>
    <row r="9" spans="1:11" ht="24" customHeight="1" x14ac:dyDescent="0.2">
      <c r="A9" s="261" t="s">
        <v>81</v>
      </c>
      <c r="B9" s="261"/>
      <c r="C9" s="261"/>
      <c r="D9" s="261" t="s">
        <v>17</v>
      </c>
      <c r="E9" s="261"/>
      <c r="F9" s="261"/>
      <c r="G9" s="261"/>
      <c r="H9" s="261"/>
      <c r="I9" s="261"/>
      <c r="J9" s="170">
        <f>'Orçamento Sintético'!I23</f>
        <v>714126.75</v>
      </c>
      <c r="K9" s="169">
        <v>5.8799999999999998E-2</v>
      </c>
    </row>
    <row r="10" spans="1:11" ht="24" customHeight="1" x14ac:dyDescent="0.2">
      <c r="A10" s="261" t="s">
        <v>91</v>
      </c>
      <c r="B10" s="261"/>
      <c r="C10" s="261"/>
      <c r="D10" s="261" t="s">
        <v>18</v>
      </c>
      <c r="E10" s="261"/>
      <c r="F10" s="261"/>
      <c r="G10" s="261"/>
      <c r="H10" s="261"/>
      <c r="I10" s="261"/>
      <c r="J10" s="170">
        <f>'Orçamento Sintético'!I27</f>
        <v>13621.52</v>
      </c>
      <c r="K10" s="169">
        <v>0.11</v>
      </c>
    </row>
    <row r="11" spans="1:11" ht="24" customHeight="1" x14ac:dyDescent="0.2">
      <c r="A11" s="261" t="s">
        <v>97</v>
      </c>
      <c r="B11" s="261"/>
      <c r="C11" s="261"/>
      <c r="D11" s="261" t="s">
        <v>19</v>
      </c>
      <c r="E11" s="261"/>
      <c r="F11" s="261"/>
      <c r="G11" s="261"/>
      <c r="H11" s="261"/>
      <c r="I11" s="261"/>
      <c r="J11" s="170">
        <f>'Orçamento Sintético'!I29</f>
        <v>2333201.71</v>
      </c>
      <c r="K11" s="169">
        <v>0.19220000000000001</v>
      </c>
    </row>
    <row r="12" spans="1:11" ht="24" customHeight="1" x14ac:dyDescent="0.2">
      <c r="A12" s="261" t="s">
        <v>146</v>
      </c>
      <c r="B12" s="261"/>
      <c r="C12" s="261"/>
      <c r="D12" s="261" t="s">
        <v>21</v>
      </c>
      <c r="E12" s="261"/>
      <c r="F12" s="261"/>
      <c r="G12" s="261"/>
      <c r="H12" s="261"/>
      <c r="I12" s="261"/>
      <c r="J12" s="170">
        <f>'Orçamento Sintético'!I46</f>
        <v>3822592.06</v>
      </c>
      <c r="K12" s="169">
        <v>0.31490000000000001</v>
      </c>
    </row>
    <row r="13" spans="1:11" ht="24" customHeight="1" x14ac:dyDescent="0.2">
      <c r="A13" s="261" t="s">
        <v>147</v>
      </c>
      <c r="B13" s="261"/>
      <c r="C13" s="261"/>
      <c r="D13" s="261" t="s">
        <v>16</v>
      </c>
      <c r="E13" s="261"/>
      <c r="F13" s="261"/>
      <c r="G13" s="261"/>
      <c r="H13" s="261"/>
      <c r="I13" s="261"/>
      <c r="J13" s="170">
        <f>'Orçamento Sintético'!I47</f>
        <v>2600880.98</v>
      </c>
      <c r="K13" s="169">
        <v>0.21429999999999999</v>
      </c>
    </row>
    <row r="14" spans="1:11" ht="24" customHeight="1" x14ac:dyDescent="0.2">
      <c r="A14" s="261" t="s">
        <v>158</v>
      </c>
      <c r="B14" s="261"/>
      <c r="C14" s="261"/>
      <c r="D14" s="261" t="s">
        <v>17</v>
      </c>
      <c r="E14" s="261"/>
      <c r="F14" s="261"/>
      <c r="G14" s="261"/>
      <c r="H14" s="261"/>
      <c r="I14" s="261"/>
      <c r="J14" s="170">
        <f>'Orçamento Sintético'!I58</f>
        <v>404841.04</v>
      </c>
      <c r="K14" s="169">
        <v>3.3399999999999999E-2</v>
      </c>
    </row>
    <row r="15" spans="1:11" ht="24" customHeight="1" x14ac:dyDescent="0.2">
      <c r="A15" s="261" t="s">
        <v>162</v>
      </c>
      <c r="B15" s="261"/>
      <c r="C15" s="261"/>
      <c r="D15" s="261" t="s">
        <v>18</v>
      </c>
      <c r="E15" s="261"/>
      <c r="F15" s="261"/>
      <c r="G15" s="261"/>
      <c r="H15" s="261"/>
      <c r="I15" s="261"/>
      <c r="J15" s="170">
        <f>'Orçamento Sintético'!I62</f>
        <v>8049.08</v>
      </c>
      <c r="K15" s="169">
        <v>6.9999999999999999E-4</v>
      </c>
    </row>
    <row r="16" spans="1:11" ht="24" customHeight="1" x14ac:dyDescent="0.2">
      <c r="A16" s="261" t="s">
        <v>164</v>
      </c>
      <c r="B16" s="261"/>
      <c r="C16" s="261"/>
      <c r="D16" s="261" t="s">
        <v>19</v>
      </c>
      <c r="E16" s="261"/>
      <c r="F16" s="261"/>
      <c r="G16" s="261"/>
      <c r="H16" s="261"/>
      <c r="I16" s="261"/>
      <c r="J16" s="170">
        <f>'Orçamento Sintético'!I64</f>
        <v>808820.96</v>
      </c>
      <c r="K16" s="169">
        <v>6.6600000000000006E-2</v>
      </c>
    </row>
    <row r="17" spans="1:11" x14ac:dyDescent="0.2">
      <c r="A17" s="168"/>
      <c r="B17" s="168"/>
      <c r="C17" s="168"/>
      <c r="D17" s="168"/>
      <c r="E17" s="168"/>
      <c r="F17" s="168"/>
      <c r="G17" s="168"/>
      <c r="H17" s="168"/>
      <c r="I17" s="168"/>
      <c r="J17" s="174"/>
      <c r="K17" s="168"/>
    </row>
    <row r="18" spans="1:11" x14ac:dyDescent="0.2">
      <c r="A18" s="262"/>
      <c r="B18" s="262"/>
      <c r="C18" s="262"/>
      <c r="D18" s="167"/>
      <c r="E18" s="166"/>
      <c r="F18" s="166"/>
      <c r="G18" s="257" t="s">
        <v>24</v>
      </c>
      <c r="H18" s="262"/>
      <c r="I18" s="263">
        <v>9773580.7300000004</v>
      </c>
      <c r="J18" s="262"/>
      <c r="K18" s="262"/>
    </row>
    <row r="19" spans="1:11" x14ac:dyDescent="0.2">
      <c r="A19" s="262"/>
      <c r="B19" s="262"/>
      <c r="C19" s="262"/>
      <c r="D19" s="167"/>
      <c r="E19" s="166"/>
      <c r="F19" s="166"/>
      <c r="G19" s="257" t="s">
        <v>25</v>
      </c>
      <c r="H19" s="262"/>
      <c r="I19" s="263">
        <v>2364814.63</v>
      </c>
      <c r="J19" s="262"/>
      <c r="K19" s="262"/>
    </row>
    <row r="20" spans="1:11" x14ac:dyDescent="0.2">
      <c r="A20" s="262"/>
      <c r="B20" s="262"/>
      <c r="C20" s="262"/>
      <c r="D20" s="167"/>
      <c r="E20" s="166"/>
      <c r="F20" s="166"/>
      <c r="G20" s="257" t="s">
        <v>26</v>
      </c>
      <c r="H20" s="262"/>
      <c r="I20" s="263">
        <f>J5+J6+J7+J12</f>
        <v>12138395.359999999</v>
      </c>
      <c r="J20" s="262"/>
      <c r="K20" s="262"/>
    </row>
    <row r="21" spans="1:11" ht="60" customHeight="1" x14ac:dyDescent="0.2">
      <c r="A21" s="165"/>
      <c r="B21" s="165"/>
      <c r="C21" s="165"/>
      <c r="D21" s="165"/>
      <c r="E21" s="165"/>
      <c r="F21" s="165"/>
      <c r="G21" s="165"/>
      <c r="H21" s="165"/>
      <c r="I21" s="165"/>
      <c r="J21" s="165"/>
      <c r="K21" s="165"/>
    </row>
  </sheetData>
  <mergeCells count="40">
    <mergeCell ref="A19:C19"/>
    <mergeCell ref="G19:H19"/>
    <mergeCell ref="I19:K19"/>
    <mergeCell ref="A20:C20"/>
    <mergeCell ref="G20:H20"/>
    <mergeCell ref="I20:K20"/>
    <mergeCell ref="A16:C16"/>
    <mergeCell ref="D16:I16"/>
    <mergeCell ref="A18:C18"/>
    <mergeCell ref="G18:H18"/>
    <mergeCell ref="I18:K18"/>
    <mergeCell ref="D15:I15"/>
    <mergeCell ref="A10:C10"/>
    <mergeCell ref="D10:I10"/>
    <mergeCell ref="A11:C11"/>
    <mergeCell ref="D11:I11"/>
    <mergeCell ref="A12:C12"/>
    <mergeCell ref="D12:I12"/>
    <mergeCell ref="A13:C13"/>
    <mergeCell ref="D13:I13"/>
    <mergeCell ref="A14:C14"/>
    <mergeCell ref="D14:I14"/>
    <mergeCell ref="A15:C15"/>
    <mergeCell ref="A7:C7"/>
    <mergeCell ref="D7:I7"/>
    <mergeCell ref="A8:C8"/>
    <mergeCell ref="D8:I8"/>
    <mergeCell ref="A9:C9"/>
    <mergeCell ref="D9:I9"/>
    <mergeCell ref="A4:C4"/>
    <mergeCell ref="D4:I4"/>
    <mergeCell ref="A5:C5"/>
    <mergeCell ref="D5:I5"/>
    <mergeCell ref="A6:C6"/>
    <mergeCell ref="D6:I6"/>
    <mergeCell ref="F1:H1"/>
    <mergeCell ref="I1:K1"/>
    <mergeCell ref="F2:H2"/>
    <mergeCell ref="I2:K2"/>
    <mergeCell ref="A3:K3"/>
  </mergeCells>
  <pageMargins left="0.19685039370078741" right="0.19685039370078741" top="0.39370078740157483" bottom="0.39370078740157483" header="0.19685039370078741" footer="0.19685039370078741"/>
  <pageSetup paperSize="9" scale="65" fitToHeight="0" orientation="landscape" r:id="rId1"/>
  <headerFooter>
    <oddFooter>Página &amp;P de &amp;N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82"/>
  <sheetViews>
    <sheetView showOutlineSymbols="0" view="pageBreakPreview" topLeftCell="A79" zoomScale="60" zoomScaleNormal="75" workbookViewId="0">
      <selection activeCell="H14" sqref="H14"/>
    </sheetView>
  </sheetViews>
  <sheetFormatPr defaultColWidth="8.625" defaultRowHeight="14.25" x14ac:dyDescent="0.2"/>
  <cols>
    <col min="1" max="1" width="10" style="1" customWidth="1"/>
    <col min="2" max="2" width="10" customWidth="1"/>
    <col min="3" max="3" width="15.25" customWidth="1"/>
    <col min="4" max="4" width="60" customWidth="1"/>
    <col min="5" max="5" width="13.5" customWidth="1"/>
    <col min="6" max="6" width="19" style="2" customWidth="1"/>
    <col min="7" max="7" width="13" customWidth="1"/>
    <col min="8" max="9" width="18.25" customWidth="1"/>
    <col min="10" max="10" width="14.125" bestFit="1" customWidth="1"/>
    <col min="11" max="11" width="11.5" bestFit="1" customWidth="1"/>
    <col min="12" max="12" width="10.5" bestFit="1" customWidth="1"/>
  </cols>
  <sheetData>
    <row r="1" spans="1:23" s="8" customFormat="1" ht="22.15" customHeight="1" x14ac:dyDescent="0.2">
      <c r="A1" s="3"/>
      <c r="B1" s="4"/>
      <c r="C1" s="5"/>
      <c r="D1" s="6" t="s">
        <v>0</v>
      </c>
      <c r="E1" s="264" t="s">
        <v>1</v>
      </c>
      <c r="F1" s="264"/>
      <c r="G1" s="265" t="s">
        <v>27</v>
      </c>
      <c r="H1" s="265"/>
      <c r="I1" s="265"/>
      <c r="J1" s="7"/>
      <c r="K1" s="7"/>
      <c r="L1" s="7"/>
      <c r="M1" s="7"/>
      <c r="N1" s="7"/>
      <c r="O1" s="7"/>
      <c r="P1" s="7"/>
      <c r="Q1" s="7"/>
      <c r="R1" s="7"/>
      <c r="S1" s="7"/>
      <c r="T1" s="7"/>
      <c r="U1" s="7"/>
      <c r="V1" s="7"/>
      <c r="W1" s="7"/>
    </row>
    <row r="2" spans="1:23" s="8" customFormat="1" ht="129.94999999999999" customHeight="1" x14ac:dyDescent="0.2">
      <c r="A2" s="9"/>
      <c r="B2" s="10"/>
      <c r="C2" s="11"/>
      <c r="D2" s="12" t="str">
        <f>'Resumo do Orçamento'!D2</f>
        <v>Serviços de Pavimentação e Drenagem nos bairros Mangabeiras e Deputado Nezinho, localizado no município de Arapiraca/AL.</v>
      </c>
      <c r="E2" s="266" t="str">
        <f>'Resumo do Orçamento'!E2</f>
        <v xml:space="preserve">SINAPI - 06/2024 - Alagoas
SICRO3 - 01/2024 - Alagoas
ORSE - 05/2024 - Sergipe
</v>
      </c>
      <c r="F2" s="266"/>
      <c r="G2" s="267" t="s">
        <v>28</v>
      </c>
      <c r="H2" s="267"/>
      <c r="I2" s="267"/>
      <c r="J2" s="7"/>
      <c r="K2" s="7"/>
      <c r="L2" s="7"/>
      <c r="M2" s="7"/>
      <c r="N2" s="7"/>
      <c r="O2" s="7"/>
      <c r="P2" s="7"/>
      <c r="Q2" s="7"/>
      <c r="R2" s="7"/>
      <c r="S2" s="7"/>
      <c r="T2" s="7"/>
      <c r="U2" s="7"/>
      <c r="V2" s="7"/>
      <c r="W2" s="7"/>
    </row>
    <row r="3" spans="1:23" ht="17.45" customHeight="1" x14ac:dyDescent="0.2">
      <c r="A3" s="268" t="s">
        <v>29</v>
      </c>
      <c r="B3" s="268"/>
      <c r="C3" s="268"/>
      <c r="D3" s="268"/>
      <c r="E3" s="268"/>
      <c r="F3" s="268"/>
      <c r="G3" s="268"/>
      <c r="H3" s="268"/>
      <c r="I3" s="268"/>
      <c r="J3" s="7"/>
      <c r="K3" s="7"/>
      <c r="L3" s="7"/>
      <c r="M3" s="7"/>
      <c r="N3" s="7"/>
      <c r="O3" s="7"/>
      <c r="P3" s="7"/>
      <c r="Q3" s="7"/>
      <c r="R3" s="7"/>
      <c r="S3" s="7"/>
      <c r="T3" s="7"/>
      <c r="U3" s="7"/>
      <c r="V3" s="7"/>
      <c r="W3" s="7"/>
    </row>
    <row r="4" spans="1:23" ht="31.5" x14ac:dyDescent="0.2">
      <c r="A4" s="13" t="s">
        <v>6</v>
      </c>
      <c r="B4" s="14" t="s">
        <v>30</v>
      </c>
      <c r="C4" s="14" t="s">
        <v>31</v>
      </c>
      <c r="D4" s="14" t="s">
        <v>7</v>
      </c>
      <c r="E4" s="14" t="s">
        <v>32</v>
      </c>
      <c r="F4" s="15" t="s">
        <v>33</v>
      </c>
      <c r="G4" s="14" t="s">
        <v>34</v>
      </c>
      <c r="H4" s="14" t="s">
        <v>35</v>
      </c>
      <c r="I4" s="16" t="s">
        <v>8</v>
      </c>
    </row>
    <row r="5" spans="1:23" ht="15.75" x14ac:dyDescent="0.2">
      <c r="A5" s="17" t="s">
        <v>10</v>
      </c>
      <c r="B5" s="18"/>
      <c r="C5" s="18"/>
      <c r="D5" s="19" t="s">
        <v>13</v>
      </c>
      <c r="E5" s="18"/>
      <c r="F5" s="20"/>
      <c r="G5" s="18"/>
      <c r="H5" s="18"/>
      <c r="I5" s="21">
        <f>SUM(I6:I7)</f>
        <v>425844.72</v>
      </c>
    </row>
    <row r="6" spans="1:23" s="28" customFormat="1" ht="30" x14ac:dyDescent="0.2">
      <c r="A6" s="22" t="s">
        <v>12</v>
      </c>
      <c r="B6" s="23" t="s">
        <v>36</v>
      </c>
      <c r="C6" s="23" t="s">
        <v>37</v>
      </c>
      <c r="D6" s="24" t="s">
        <v>38</v>
      </c>
      <c r="E6" s="23" t="s">
        <v>39</v>
      </c>
      <c r="F6" s="25">
        <f>VLOOKUP(A6,'M de Calculo '!A:M,13,FALSE())</f>
        <v>12</v>
      </c>
      <c r="G6" s="26">
        <v>21711.49</v>
      </c>
      <c r="H6" s="26">
        <v>26972.18</v>
      </c>
      <c r="I6" s="27">
        <f>TRUNC(F6*H6,2)</f>
        <v>323666.15999999997</v>
      </c>
      <c r="K6" s="175"/>
      <c r="L6" s="175"/>
    </row>
    <row r="7" spans="1:23" s="28" customFormat="1" ht="15" x14ac:dyDescent="0.2">
      <c r="A7" s="22" t="s">
        <v>14</v>
      </c>
      <c r="B7" s="23" t="s">
        <v>40</v>
      </c>
      <c r="C7" s="23" t="s">
        <v>37</v>
      </c>
      <c r="D7" s="24" t="s">
        <v>41</v>
      </c>
      <c r="E7" s="23" t="s">
        <v>39</v>
      </c>
      <c r="F7" s="25">
        <f>VLOOKUP(A7,'M de Calculo '!A:M,13,FALSE())</f>
        <v>12</v>
      </c>
      <c r="G7" s="26">
        <v>6854.13</v>
      </c>
      <c r="H7" s="26">
        <v>8514.8799999999992</v>
      </c>
      <c r="I7" s="27">
        <f>TRUNC(F7*H7,2)</f>
        <v>102178.56</v>
      </c>
      <c r="K7" s="175"/>
      <c r="L7" s="175"/>
    </row>
    <row r="8" spans="1:23" ht="15.75" x14ac:dyDescent="0.2">
      <c r="A8" s="17" t="s">
        <v>20</v>
      </c>
      <c r="B8" s="18"/>
      <c r="C8" s="18"/>
      <c r="D8" s="19" t="s">
        <v>15</v>
      </c>
      <c r="E8" s="18"/>
      <c r="F8" s="20"/>
      <c r="G8" s="18"/>
      <c r="H8" s="18"/>
      <c r="I8" s="21">
        <f>SUM(I9:I10)</f>
        <v>108013.71</v>
      </c>
      <c r="K8" s="175"/>
      <c r="L8" s="175"/>
    </row>
    <row r="9" spans="1:23" s="28" customFormat="1" ht="15" x14ac:dyDescent="0.2">
      <c r="A9" s="22" t="s">
        <v>22</v>
      </c>
      <c r="B9" s="23" t="s">
        <v>42</v>
      </c>
      <c r="C9" s="23" t="s">
        <v>43</v>
      </c>
      <c r="D9" s="24" t="s">
        <v>44</v>
      </c>
      <c r="E9" s="23" t="s">
        <v>45</v>
      </c>
      <c r="F9" s="25">
        <f>VLOOKUP(A9,'M de Calculo '!A:M,13,FALSE())</f>
        <v>59371.13</v>
      </c>
      <c r="G9" s="26">
        <v>1.44</v>
      </c>
      <c r="H9" s="26">
        <v>1.78</v>
      </c>
      <c r="I9" s="27">
        <f>TRUNC(F9*H9,2)</f>
        <v>105680.61</v>
      </c>
      <c r="K9" s="175"/>
      <c r="L9" s="175"/>
    </row>
    <row r="10" spans="1:23" s="28" customFormat="1" ht="45" x14ac:dyDescent="0.2">
      <c r="A10" s="22" t="s">
        <v>23</v>
      </c>
      <c r="B10" s="23" t="s">
        <v>46</v>
      </c>
      <c r="C10" s="23" t="s">
        <v>37</v>
      </c>
      <c r="D10" s="24" t="s">
        <v>47</v>
      </c>
      <c r="E10" s="23" t="s">
        <v>45</v>
      </c>
      <c r="F10" s="25">
        <f>VLOOKUP(A10,'M de Calculo '!A:M,13,FALSE())</f>
        <v>6</v>
      </c>
      <c r="G10" s="26">
        <v>313.01</v>
      </c>
      <c r="H10" s="26">
        <v>388.85</v>
      </c>
      <c r="I10" s="27">
        <f>TRUNC(F10*H10,2)</f>
        <v>2333.1</v>
      </c>
      <c r="K10" s="175"/>
      <c r="L10" s="175"/>
    </row>
    <row r="11" spans="1:23" ht="18" customHeight="1" x14ac:dyDescent="0.2">
      <c r="A11" s="29" t="s">
        <v>48</v>
      </c>
      <c r="B11" s="30"/>
      <c r="C11" s="30"/>
      <c r="D11" s="30" t="s">
        <v>11</v>
      </c>
      <c r="E11" s="30"/>
      <c r="F11" s="31"/>
      <c r="G11" s="32"/>
      <c r="H11" s="32"/>
      <c r="I11" s="33">
        <f>I12+I23+I27+I29</f>
        <v>7781944.8700000001</v>
      </c>
      <c r="K11" s="175"/>
      <c r="L11" s="175"/>
    </row>
    <row r="12" spans="1:23" ht="15.75" x14ac:dyDescent="0.2">
      <c r="A12" s="17" t="s">
        <v>49</v>
      </c>
      <c r="B12" s="18"/>
      <c r="C12" s="18"/>
      <c r="D12" s="19" t="s">
        <v>16</v>
      </c>
      <c r="E12" s="18"/>
      <c r="F12" s="20"/>
      <c r="G12" s="18"/>
      <c r="H12" s="18"/>
      <c r="I12" s="21">
        <f>I18+I13</f>
        <v>4720994.8899999997</v>
      </c>
      <c r="K12" s="175"/>
      <c r="L12" s="175"/>
    </row>
    <row r="13" spans="1:23" ht="15.75" x14ac:dyDescent="0.2">
      <c r="A13" s="17" t="s">
        <v>50</v>
      </c>
      <c r="B13" s="18"/>
      <c r="C13" s="18"/>
      <c r="D13" s="19" t="s">
        <v>51</v>
      </c>
      <c r="E13" s="18"/>
      <c r="F13" s="20"/>
      <c r="G13" s="18"/>
      <c r="H13" s="18"/>
      <c r="I13" s="21">
        <f>SUM(I14:I17)</f>
        <v>302553.56</v>
      </c>
      <c r="K13" s="175"/>
      <c r="L13" s="175"/>
    </row>
    <row r="14" spans="1:23" s="28" customFormat="1" ht="45" x14ac:dyDescent="0.2">
      <c r="A14" s="22" t="s">
        <v>52</v>
      </c>
      <c r="B14" s="23" t="s">
        <v>53</v>
      </c>
      <c r="C14" s="23" t="s">
        <v>37</v>
      </c>
      <c r="D14" s="24" t="s">
        <v>54</v>
      </c>
      <c r="E14" s="23" t="s">
        <v>55</v>
      </c>
      <c r="F14" s="25">
        <f>VLOOKUP(A14,'M de Calculo '!A:M,13,FALSE())</f>
        <v>9836.1299999999992</v>
      </c>
      <c r="G14" s="26">
        <v>3.39</v>
      </c>
      <c r="H14" s="26">
        <v>4.21</v>
      </c>
      <c r="I14" s="27">
        <f>TRUNC(F14*H14,2)</f>
        <v>41410.1</v>
      </c>
      <c r="K14" s="175"/>
      <c r="L14" s="175"/>
    </row>
    <row r="15" spans="1:23" s="28" customFormat="1" ht="30" x14ac:dyDescent="0.2">
      <c r="A15" s="22" t="s">
        <v>56</v>
      </c>
      <c r="B15" s="23" t="s">
        <v>57</v>
      </c>
      <c r="C15" s="23" t="s">
        <v>37</v>
      </c>
      <c r="D15" s="24" t="s">
        <v>58</v>
      </c>
      <c r="E15" s="23" t="s">
        <v>45</v>
      </c>
      <c r="F15" s="25">
        <f>VLOOKUP(A15,'M de Calculo '!A:M,13,FALSE())</f>
        <v>36195.74</v>
      </c>
      <c r="G15" s="26">
        <v>1.19</v>
      </c>
      <c r="H15" s="26">
        <v>1.47</v>
      </c>
      <c r="I15" s="27">
        <f>TRUNC(F15*H15,2)</f>
        <v>53207.73</v>
      </c>
      <c r="K15" s="175"/>
      <c r="L15" s="175"/>
    </row>
    <row r="16" spans="1:23" s="28" customFormat="1" ht="60" x14ac:dyDescent="0.2">
      <c r="A16" s="22" t="s">
        <v>59</v>
      </c>
      <c r="B16" s="23" t="s">
        <v>60</v>
      </c>
      <c r="C16" s="23" t="s">
        <v>37</v>
      </c>
      <c r="D16" s="24" t="s">
        <v>61</v>
      </c>
      <c r="E16" s="23" t="s">
        <v>55</v>
      </c>
      <c r="F16" s="177">
        <f>VLOOKUP(A16,'M de Calculo '!A:M,13,FALSE())</f>
        <v>12295.16</v>
      </c>
      <c r="G16" s="26">
        <v>8.2899999999999991</v>
      </c>
      <c r="H16" s="26">
        <v>10.29</v>
      </c>
      <c r="I16" s="27">
        <f>TRUNC(F16*H16,2)</f>
        <v>126517.19</v>
      </c>
      <c r="K16" s="175"/>
      <c r="L16" s="175"/>
    </row>
    <row r="17" spans="1:12" s="28" customFormat="1" ht="45" x14ac:dyDescent="0.2">
      <c r="A17" s="22" t="s">
        <v>62</v>
      </c>
      <c r="B17" s="23" t="s">
        <v>63</v>
      </c>
      <c r="C17" s="23" t="s">
        <v>37</v>
      </c>
      <c r="D17" s="24" t="s">
        <v>64</v>
      </c>
      <c r="E17" s="23" t="s">
        <v>65</v>
      </c>
      <c r="F17" s="25">
        <f>VLOOKUP(A17,'M de Calculo '!A:M,13,FALSE())</f>
        <v>27049.35</v>
      </c>
      <c r="G17" s="26">
        <v>2.4300000000000002</v>
      </c>
      <c r="H17" s="26">
        <v>3.01</v>
      </c>
      <c r="I17" s="27">
        <f>TRUNC(F17*H17,2)</f>
        <v>81418.539999999994</v>
      </c>
      <c r="K17" s="175"/>
      <c r="L17" s="175"/>
    </row>
    <row r="18" spans="1:12" ht="15.75" x14ac:dyDescent="0.2">
      <c r="A18" s="17" t="s">
        <v>66</v>
      </c>
      <c r="B18" s="18"/>
      <c r="C18" s="18"/>
      <c r="D18" s="19" t="s">
        <v>67</v>
      </c>
      <c r="E18" s="18"/>
      <c r="F18" s="20"/>
      <c r="G18" s="18"/>
      <c r="H18" s="18"/>
      <c r="I18" s="21">
        <f>SUM(I19:I22)</f>
        <v>4418441.33</v>
      </c>
      <c r="K18" s="175">
        <f>I18/F19</f>
        <v>122.07</v>
      </c>
      <c r="L18" s="175"/>
    </row>
    <row r="19" spans="1:12" s="28" customFormat="1" ht="45" x14ac:dyDescent="0.2">
      <c r="A19" s="22" t="s">
        <v>68</v>
      </c>
      <c r="B19" s="23" t="s">
        <v>69</v>
      </c>
      <c r="C19" s="23" t="s">
        <v>37</v>
      </c>
      <c r="D19" s="24" t="s">
        <v>70</v>
      </c>
      <c r="E19" s="23" t="s">
        <v>45</v>
      </c>
      <c r="F19" s="25">
        <f>VLOOKUP(A19,'M de Calculo '!A:M,13,FALSE())</f>
        <v>36195.74</v>
      </c>
      <c r="G19" s="26">
        <v>74.010000000000005</v>
      </c>
      <c r="H19" s="26">
        <v>91.94</v>
      </c>
      <c r="I19" s="27">
        <f>TRUNC(F19*H19,2)</f>
        <v>3327836.33</v>
      </c>
      <c r="K19" s="175"/>
      <c r="L19" s="175"/>
    </row>
    <row r="20" spans="1:12" s="28" customFormat="1" ht="45" x14ac:dyDescent="0.2">
      <c r="A20" s="22" t="s">
        <v>71</v>
      </c>
      <c r="B20" s="23" t="s">
        <v>72</v>
      </c>
      <c r="C20" s="23" t="s">
        <v>37</v>
      </c>
      <c r="D20" s="24" t="s">
        <v>73</v>
      </c>
      <c r="E20" s="23" t="s">
        <v>65</v>
      </c>
      <c r="F20" s="25">
        <f>VLOOKUP(A20,'M de Calculo '!A:M,13,FALSE())</f>
        <v>111084.73</v>
      </c>
      <c r="G20" s="26">
        <v>2.12</v>
      </c>
      <c r="H20" s="26">
        <v>2.63</v>
      </c>
      <c r="I20" s="27">
        <f>TRUNC(F20*H20,2)</f>
        <v>292152.83</v>
      </c>
      <c r="K20" s="175"/>
      <c r="L20" s="175"/>
    </row>
    <row r="21" spans="1:12" s="28" customFormat="1" ht="45" x14ac:dyDescent="0.2">
      <c r="A21" s="22" t="s">
        <v>74</v>
      </c>
      <c r="B21" s="23" t="s">
        <v>75</v>
      </c>
      <c r="C21" s="23" t="s">
        <v>37</v>
      </c>
      <c r="D21" s="24" t="s">
        <v>76</v>
      </c>
      <c r="E21" s="23" t="s">
        <v>65</v>
      </c>
      <c r="F21" s="25">
        <f>VLOOKUP(A21,'M de Calculo '!A:M,13,FALSE())</f>
        <v>67391.399999999994</v>
      </c>
      <c r="G21" s="26">
        <v>0.86</v>
      </c>
      <c r="H21" s="26">
        <v>1.06</v>
      </c>
      <c r="I21" s="27">
        <f>TRUNC(F21*H21,2)</f>
        <v>71434.880000000005</v>
      </c>
      <c r="K21" s="175"/>
      <c r="L21" s="175"/>
    </row>
    <row r="22" spans="1:12" s="28" customFormat="1" ht="60" x14ac:dyDescent="0.2">
      <c r="A22" s="22" t="s">
        <v>77</v>
      </c>
      <c r="B22" s="23" t="s">
        <v>78</v>
      </c>
      <c r="C22" s="23" t="s">
        <v>37</v>
      </c>
      <c r="D22" s="24" t="s">
        <v>79</v>
      </c>
      <c r="E22" s="23" t="s">
        <v>80</v>
      </c>
      <c r="F22" s="25">
        <f>VLOOKUP(A22,'M de Calculo '!A:M,13,FALSE())</f>
        <v>10341.64</v>
      </c>
      <c r="G22" s="26">
        <v>56.59</v>
      </c>
      <c r="H22" s="26">
        <v>70.3</v>
      </c>
      <c r="I22" s="27">
        <f>TRUNC(F22*H22,2)</f>
        <v>727017.29</v>
      </c>
      <c r="K22" s="175"/>
      <c r="L22" s="175"/>
    </row>
    <row r="23" spans="1:12" ht="15.75" x14ac:dyDescent="0.2">
      <c r="A23" s="17" t="s">
        <v>81</v>
      </c>
      <c r="B23" s="18"/>
      <c r="C23" s="18"/>
      <c r="D23" s="19" t="s">
        <v>17</v>
      </c>
      <c r="E23" s="18"/>
      <c r="F23" s="20"/>
      <c r="G23" s="18"/>
      <c r="H23" s="18"/>
      <c r="I23" s="21">
        <f>SUM(I24:I26)</f>
        <v>714126.75</v>
      </c>
      <c r="K23" s="175"/>
      <c r="L23" s="175"/>
    </row>
    <row r="24" spans="1:12" s="28" customFormat="1" ht="60" x14ac:dyDescent="0.2">
      <c r="A24" s="22" t="s">
        <v>82</v>
      </c>
      <c r="B24" s="23" t="s">
        <v>83</v>
      </c>
      <c r="C24" s="23" t="s">
        <v>37</v>
      </c>
      <c r="D24" s="24" t="s">
        <v>84</v>
      </c>
      <c r="E24" s="23" t="s">
        <v>55</v>
      </c>
      <c r="F24" s="25">
        <f>VLOOKUP(A24,'M de Calculo '!A:M,13,FALSE())</f>
        <v>744.59</v>
      </c>
      <c r="G24" s="26">
        <v>711.76</v>
      </c>
      <c r="H24" s="26">
        <v>884.21</v>
      </c>
      <c r="I24" s="27">
        <f>TRUNC(F24*H24,2)</f>
        <v>658373.92000000004</v>
      </c>
      <c r="K24" s="175"/>
      <c r="L24" s="175"/>
    </row>
    <row r="25" spans="1:12" s="28" customFormat="1" ht="45" x14ac:dyDescent="0.2">
      <c r="A25" s="22" t="s">
        <v>85</v>
      </c>
      <c r="B25" s="23" t="s">
        <v>86</v>
      </c>
      <c r="C25" s="23" t="s">
        <v>37</v>
      </c>
      <c r="D25" s="24" t="s">
        <v>87</v>
      </c>
      <c r="E25" s="23" t="s">
        <v>45</v>
      </c>
      <c r="F25" s="25">
        <f>VLOOKUP(A25,'M de Calculo '!A:M,13,FALSE())</f>
        <v>12409.98</v>
      </c>
      <c r="G25" s="26">
        <v>3.14</v>
      </c>
      <c r="H25" s="26">
        <v>3.9</v>
      </c>
      <c r="I25" s="27">
        <f>TRUNC(F25*H25,2)</f>
        <v>48398.92</v>
      </c>
      <c r="K25" s="175"/>
      <c r="L25" s="175"/>
    </row>
    <row r="26" spans="1:12" s="28" customFormat="1" ht="45" x14ac:dyDescent="0.2">
      <c r="A26" s="22" t="s">
        <v>88</v>
      </c>
      <c r="B26" s="23" t="s">
        <v>89</v>
      </c>
      <c r="C26" s="23" t="s">
        <v>37</v>
      </c>
      <c r="D26" s="24" t="s">
        <v>90</v>
      </c>
      <c r="E26" s="23" t="s">
        <v>45</v>
      </c>
      <c r="F26" s="25">
        <f>VLOOKUP(A26,'M de Calculo '!A:M,13,FALSE())</f>
        <v>42.9</v>
      </c>
      <c r="G26" s="26">
        <v>137.99</v>
      </c>
      <c r="H26" s="26">
        <v>171.42</v>
      </c>
      <c r="I26" s="27">
        <f>TRUNC(F26*H26,2)</f>
        <v>7353.91</v>
      </c>
      <c r="K26" s="175"/>
      <c r="L26" s="175"/>
    </row>
    <row r="27" spans="1:12" ht="15.75" x14ac:dyDescent="0.2">
      <c r="A27" s="17" t="s">
        <v>91</v>
      </c>
      <c r="B27" s="18"/>
      <c r="C27" s="18"/>
      <c r="D27" s="19" t="s">
        <v>18</v>
      </c>
      <c r="E27" s="18"/>
      <c r="F27" s="20"/>
      <c r="G27" s="18"/>
      <c r="H27" s="18"/>
      <c r="I27" s="21">
        <f>SUM(I28:I28)</f>
        <v>13621.52</v>
      </c>
      <c r="K27" s="175"/>
      <c r="L27" s="175"/>
    </row>
    <row r="28" spans="1:12" ht="45" x14ac:dyDescent="0.2">
      <c r="A28" s="22" t="s">
        <v>92</v>
      </c>
      <c r="B28" s="23" t="s">
        <v>93</v>
      </c>
      <c r="C28" s="23" t="s">
        <v>94</v>
      </c>
      <c r="D28" s="24" t="s">
        <v>95</v>
      </c>
      <c r="E28" s="23" t="s">
        <v>96</v>
      </c>
      <c r="F28" s="25">
        <f>VLOOKUP(A28,'M de Calculo '!A:M,13,FALSE())</f>
        <v>44</v>
      </c>
      <c r="G28" s="26">
        <v>249.2</v>
      </c>
      <c r="H28" s="26">
        <v>309.58</v>
      </c>
      <c r="I28" s="27">
        <f>TRUNC(F28*H28,2)</f>
        <v>13621.52</v>
      </c>
      <c r="K28" s="175"/>
      <c r="L28" s="175"/>
    </row>
    <row r="29" spans="1:12" ht="15.75" x14ac:dyDescent="0.2">
      <c r="A29" s="17" t="s">
        <v>97</v>
      </c>
      <c r="B29" s="18"/>
      <c r="C29" s="18"/>
      <c r="D29" s="19" t="s">
        <v>19</v>
      </c>
      <c r="E29" s="18"/>
      <c r="F29" s="20"/>
      <c r="G29" s="18"/>
      <c r="H29" s="18"/>
      <c r="I29" s="21">
        <f>SUM(I30:I45)</f>
        <v>2333201.71</v>
      </c>
      <c r="K29" s="175"/>
      <c r="L29" s="175"/>
    </row>
    <row r="30" spans="1:12" s="28" customFormat="1" ht="30" x14ac:dyDescent="0.2">
      <c r="A30" s="22" t="s">
        <v>98</v>
      </c>
      <c r="B30" s="23" t="s">
        <v>99</v>
      </c>
      <c r="C30" s="23" t="s">
        <v>43</v>
      </c>
      <c r="D30" s="24" t="s">
        <v>100</v>
      </c>
      <c r="E30" s="23" t="s">
        <v>101</v>
      </c>
      <c r="F30" s="25">
        <f>VLOOKUP(A30,'M de Calculo '!A:M,13,FALSE())</f>
        <v>2471</v>
      </c>
      <c r="G30" s="26">
        <v>4.5199999999999996</v>
      </c>
      <c r="H30" s="26">
        <v>5.61</v>
      </c>
      <c r="I30" s="27">
        <f t="shared" ref="I30:I45" si="0">TRUNC(F30*H30,2)</f>
        <v>13862.31</v>
      </c>
      <c r="K30" s="175"/>
      <c r="L30" s="175"/>
    </row>
    <row r="31" spans="1:12" s="28" customFormat="1" ht="15" x14ac:dyDescent="0.2">
      <c r="A31" s="22" t="s">
        <v>102</v>
      </c>
      <c r="B31" s="23" t="s">
        <v>103</v>
      </c>
      <c r="C31" s="23" t="s">
        <v>37</v>
      </c>
      <c r="D31" s="24" t="s">
        <v>104</v>
      </c>
      <c r="E31" s="23" t="s">
        <v>80</v>
      </c>
      <c r="F31" s="25">
        <f>VLOOKUP(A31,'M de Calculo '!A:M,13,FALSE())</f>
        <v>2471</v>
      </c>
      <c r="G31" s="26">
        <v>7.99</v>
      </c>
      <c r="H31" s="26">
        <v>9.92</v>
      </c>
      <c r="I31" s="27">
        <f t="shared" si="0"/>
        <v>24512.32</v>
      </c>
      <c r="K31" s="175"/>
      <c r="L31" s="175"/>
    </row>
    <row r="32" spans="1:12" s="28" customFormat="1" ht="75" x14ac:dyDescent="0.2">
      <c r="A32" s="22" t="s">
        <v>105</v>
      </c>
      <c r="B32" s="23" t="s">
        <v>106</v>
      </c>
      <c r="C32" s="23" t="s">
        <v>37</v>
      </c>
      <c r="D32" s="24" t="s">
        <v>107</v>
      </c>
      <c r="E32" s="23" t="s">
        <v>55</v>
      </c>
      <c r="F32" s="25">
        <f>VLOOKUP(A32,'M de Calculo '!A:M,13,FALSE())</f>
        <v>2906.29</v>
      </c>
      <c r="G32" s="26">
        <v>10.71</v>
      </c>
      <c r="H32" s="26">
        <v>13.3</v>
      </c>
      <c r="I32" s="27">
        <f t="shared" si="0"/>
        <v>38653.65</v>
      </c>
      <c r="K32" s="175"/>
      <c r="L32" s="175"/>
    </row>
    <row r="33" spans="1:12" s="28" customFormat="1" ht="60" x14ac:dyDescent="0.2">
      <c r="A33" s="22" t="s">
        <v>108</v>
      </c>
      <c r="B33" s="23" t="s">
        <v>109</v>
      </c>
      <c r="C33" s="23" t="s">
        <v>43</v>
      </c>
      <c r="D33" s="24" t="s">
        <v>110</v>
      </c>
      <c r="E33" s="23" t="s">
        <v>101</v>
      </c>
      <c r="F33" s="25">
        <f>VLOOKUP(A33,'M de Calculo '!A:M,13,FALSE())</f>
        <v>2129</v>
      </c>
      <c r="G33" s="26">
        <v>531</v>
      </c>
      <c r="H33" s="26">
        <v>659.66</v>
      </c>
      <c r="I33" s="27">
        <f t="shared" si="0"/>
        <v>1404416.14</v>
      </c>
      <c r="K33" s="175"/>
      <c r="L33" s="175"/>
    </row>
    <row r="34" spans="1:12" s="28" customFormat="1" ht="45" x14ac:dyDescent="0.2">
      <c r="A34" s="22" t="s">
        <v>111</v>
      </c>
      <c r="B34" s="23" t="s">
        <v>112</v>
      </c>
      <c r="C34" s="23" t="s">
        <v>43</v>
      </c>
      <c r="D34" s="24" t="s">
        <v>113</v>
      </c>
      <c r="E34" s="23" t="s">
        <v>101</v>
      </c>
      <c r="F34" s="25">
        <f>VLOOKUP(A34,'M de Calculo '!A:M,13,FALSE())</f>
        <v>342</v>
      </c>
      <c r="G34" s="26">
        <v>287.48</v>
      </c>
      <c r="H34" s="26">
        <v>357.13</v>
      </c>
      <c r="I34" s="27">
        <f t="shared" si="0"/>
        <v>122138.46</v>
      </c>
      <c r="K34" s="175"/>
      <c r="L34" s="175"/>
    </row>
    <row r="35" spans="1:12" s="28" customFormat="1" ht="30" x14ac:dyDescent="0.2">
      <c r="A35" s="22" t="s">
        <v>114</v>
      </c>
      <c r="B35" s="23" t="s">
        <v>115</v>
      </c>
      <c r="C35" s="23" t="s">
        <v>37</v>
      </c>
      <c r="D35" s="24" t="s">
        <v>116</v>
      </c>
      <c r="E35" s="23" t="s">
        <v>55</v>
      </c>
      <c r="F35" s="25">
        <f>VLOOKUP(A35,'M de Calculo '!A:M,13,FALSE())</f>
        <v>978.39</v>
      </c>
      <c r="G35" s="26">
        <v>23.52</v>
      </c>
      <c r="H35" s="26">
        <v>29.21</v>
      </c>
      <c r="I35" s="27">
        <f t="shared" si="0"/>
        <v>28578.77</v>
      </c>
      <c r="K35" s="175"/>
      <c r="L35" s="175"/>
    </row>
    <row r="36" spans="1:12" s="28" customFormat="1" ht="60" x14ac:dyDescent="0.2">
      <c r="A36" s="22" t="s">
        <v>117</v>
      </c>
      <c r="B36" s="23" t="s">
        <v>118</v>
      </c>
      <c r="C36" s="23" t="s">
        <v>37</v>
      </c>
      <c r="D36" s="24" t="s">
        <v>119</v>
      </c>
      <c r="E36" s="23" t="s">
        <v>55</v>
      </c>
      <c r="F36" s="25">
        <f>VLOOKUP(A36,'M de Calculo '!A:M,13,FALSE())</f>
        <v>2409.88</v>
      </c>
      <c r="G36" s="26">
        <v>6.73</v>
      </c>
      <c r="H36" s="26">
        <v>8.36</v>
      </c>
      <c r="I36" s="27">
        <f t="shared" si="0"/>
        <v>20146.59</v>
      </c>
      <c r="K36" s="175"/>
      <c r="L36" s="175"/>
    </row>
    <row r="37" spans="1:12" s="28" customFormat="1" ht="45" x14ac:dyDescent="0.2">
      <c r="A37" s="22" t="s">
        <v>120</v>
      </c>
      <c r="B37" s="23" t="s">
        <v>63</v>
      </c>
      <c r="C37" s="23" t="s">
        <v>37</v>
      </c>
      <c r="D37" s="24" t="s">
        <v>64</v>
      </c>
      <c r="E37" s="23" t="s">
        <v>65</v>
      </c>
      <c r="F37" s="25">
        <f>VLOOKUP(A37,'M de Calculo '!A:M,13,FALSE())</f>
        <v>5301.74</v>
      </c>
      <c r="G37" s="26">
        <v>2.4300000000000002</v>
      </c>
      <c r="H37" s="26">
        <v>3.01</v>
      </c>
      <c r="I37" s="27">
        <f t="shared" si="0"/>
        <v>15958.23</v>
      </c>
      <c r="K37" s="175"/>
      <c r="L37" s="175"/>
    </row>
    <row r="38" spans="1:12" s="28" customFormat="1" ht="45" x14ac:dyDescent="0.2">
      <c r="A38" s="22" t="s">
        <v>121</v>
      </c>
      <c r="B38" s="23" t="s">
        <v>122</v>
      </c>
      <c r="C38" s="23" t="s">
        <v>37</v>
      </c>
      <c r="D38" s="24" t="s">
        <v>123</v>
      </c>
      <c r="E38" s="23" t="s">
        <v>45</v>
      </c>
      <c r="F38" s="25">
        <f>VLOOKUP(A38,'M de Calculo '!A:M,13,FALSE())</f>
        <v>7413</v>
      </c>
      <c r="G38" s="26">
        <v>15.48</v>
      </c>
      <c r="H38" s="26">
        <v>19.23</v>
      </c>
      <c r="I38" s="27">
        <f t="shared" si="0"/>
        <v>142551.99</v>
      </c>
      <c r="K38" s="175"/>
      <c r="L38" s="175"/>
    </row>
    <row r="39" spans="1:12" s="28" customFormat="1" ht="30" x14ac:dyDescent="0.2">
      <c r="A39" s="22" t="s">
        <v>124</v>
      </c>
      <c r="B39" s="23" t="s">
        <v>125</v>
      </c>
      <c r="C39" s="23" t="s">
        <v>94</v>
      </c>
      <c r="D39" s="24" t="s">
        <v>126</v>
      </c>
      <c r="E39" s="23" t="s">
        <v>55</v>
      </c>
      <c r="F39" s="25">
        <f>VLOOKUP(A39,'M de Calculo '!A:M,13,FALSE())</f>
        <v>185.33</v>
      </c>
      <c r="G39" s="26">
        <v>145.79</v>
      </c>
      <c r="H39" s="26">
        <v>181.11</v>
      </c>
      <c r="I39" s="27">
        <f t="shared" si="0"/>
        <v>33565.11</v>
      </c>
      <c r="K39" s="175"/>
      <c r="L39" s="175"/>
    </row>
    <row r="40" spans="1:12" s="28" customFormat="1" ht="75" x14ac:dyDescent="0.2">
      <c r="A40" s="22" t="s">
        <v>127</v>
      </c>
      <c r="B40" s="23" t="s">
        <v>128</v>
      </c>
      <c r="C40" s="23" t="s">
        <v>37</v>
      </c>
      <c r="D40" s="24" t="s">
        <v>129</v>
      </c>
      <c r="E40" s="23" t="s">
        <v>130</v>
      </c>
      <c r="F40" s="25">
        <f>VLOOKUP(A40,'M de Calculo '!A:M,13,FALSE())</f>
        <v>39</v>
      </c>
      <c r="G40" s="26">
        <v>3704.23</v>
      </c>
      <c r="H40" s="26">
        <v>4601.76</v>
      </c>
      <c r="I40" s="27">
        <f t="shared" si="0"/>
        <v>179468.64</v>
      </c>
      <c r="K40" s="175"/>
      <c r="L40" s="175"/>
    </row>
    <row r="41" spans="1:12" s="28" customFormat="1" ht="60" customHeight="1" x14ac:dyDescent="0.2">
      <c r="A41" s="22" t="s">
        <v>131</v>
      </c>
      <c r="B41" s="23" t="s">
        <v>132</v>
      </c>
      <c r="C41" s="23" t="s">
        <v>37</v>
      </c>
      <c r="D41" s="24" t="s">
        <v>133</v>
      </c>
      <c r="E41" s="23" t="s">
        <v>130</v>
      </c>
      <c r="F41" s="25">
        <f>VLOOKUP(A41,'M de Calculo '!A:M,13,FALSE())</f>
        <v>77</v>
      </c>
      <c r="G41" s="26">
        <v>2116.56</v>
      </c>
      <c r="H41" s="26">
        <v>2629.4</v>
      </c>
      <c r="I41" s="27">
        <f t="shared" si="0"/>
        <v>202463.8</v>
      </c>
      <c r="K41" s="175"/>
      <c r="L41" s="175"/>
    </row>
    <row r="42" spans="1:12" s="28" customFormat="1" ht="45" x14ac:dyDescent="0.2">
      <c r="A42" s="22" t="s">
        <v>134</v>
      </c>
      <c r="B42" s="23" t="s">
        <v>135</v>
      </c>
      <c r="C42" s="23" t="s">
        <v>43</v>
      </c>
      <c r="D42" s="24" t="s">
        <v>136</v>
      </c>
      <c r="E42" s="23" t="s">
        <v>96</v>
      </c>
      <c r="F42" s="25">
        <f>VLOOKUP(A42,'M de Calculo '!A:M,13,FALSE())</f>
        <v>39</v>
      </c>
      <c r="G42" s="26">
        <v>860.77</v>
      </c>
      <c r="H42" s="26">
        <v>1069.33</v>
      </c>
      <c r="I42" s="27">
        <f t="shared" si="0"/>
        <v>41703.870000000003</v>
      </c>
      <c r="K42" s="175"/>
      <c r="L42" s="175"/>
    </row>
    <row r="43" spans="1:12" s="28" customFormat="1" ht="45" x14ac:dyDescent="0.2">
      <c r="A43" s="22" t="s">
        <v>137</v>
      </c>
      <c r="B43" s="23" t="s">
        <v>138</v>
      </c>
      <c r="C43" s="23" t="s">
        <v>37</v>
      </c>
      <c r="D43" s="24" t="s">
        <v>139</v>
      </c>
      <c r="E43" s="23" t="s">
        <v>80</v>
      </c>
      <c r="F43" s="25">
        <f>VLOOKUP(A43,'M de Calculo '!A:M,13,FALSE())</f>
        <v>39</v>
      </c>
      <c r="G43" s="26">
        <v>857.58</v>
      </c>
      <c r="H43" s="26">
        <v>1065.3699999999999</v>
      </c>
      <c r="I43" s="27">
        <f t="shared" si="0"/>
        <v>41549.43</v>
      </c>
      <c r="K43" s="175"/>
      <c r="L43" s="175"/>
    </row>
    <row r="44" spans="1:12" s="28" customFormat="1" ht="30" x14ac:dyDescent="0.2">
      <c r="A44" s="22" t="s">
        <v>140</v>
      </c>
      <c r="B44" s="23" t="s">
        <v>141</v>
      </c>
      <c r="C44" s="23" t="s">
        <v>94</v>
      </c>
      <c r="D44" s="24" t="s">
        <v>142</v>
      </c>
      <c r="E44" s="23" t="s">
        <v>96</v>
      </c>
      <c r="F44" s="25">
        <f>VLOOKUP(A44,'M de Calculo '!A:M,13,FALSE())</f>
        <v>1</v>
      </c>
      <c r="G44" s="26">
        <v>364.06</v>
      </c>
      <c r="H44" s="26">
        <v>452.27</v>
      </c>
      <c r="I44" s="27">
        <f t="shared" si="0"/>
        <v>452.27</v>
      </c>
      <c r="K44" s="175"/>
      <c r="L44" s="175"/>
    </row>
    <row r="45" spans="1:12" s="28" customFormat="1" ht="30" x14ac:dyDescent="0.2">
      <c r="A45" s="22" t="s">
        <v>143</v>
      </c>
      <c r="B45" s="23" t="s">
        <v>144</v>
      </c>
      <c r="C45" s="23" t="s">
        <v>94</v>
      </c>
      <c r="D45" s="24" t="s">
        <v>145</v>
      </c>
      <c r="E45" s="23" t="s">
        <v>96</v>
      </c>
      <c r="F45" s="25">
        <f>VLOOKUP(A45,'M de Calculo '!A:M,13,FALSE())</f>
        <v>1</v>
      </c>
      <c r="G45" s="26">
        <v>18659.05</v>
      </c>
      <c r="H45" s="26">
        <v>23180.13</v>
      </c>
      <c r="I45" s="27">
        <f t="shared" si="0"/>
        <v>23180.13</v>
      </c>
      <c r="K45" s="175"/>
      <c r="L45" s="175"/>
    </row>
    <row r="46" spans="1:12" ht="18" customHeight="1" x14ac:dyDescent="0.2">
      <c r="A46" s="29" t="s">
        <v>146</v>
      </c>
      <c r="B46" s="30"/>
      <c r="C46" s="30"/>
      <c r="D46" s="30" t="s">
        <v>21</v>
      </c>
      <c r="E46" s="30"/>
      <c r="F46" s="31"/>
      <c r="G46" s="32"/>
      <c r="H46" s="32"/>
      <c r="I46" s="33">
        <f>I47+I58+I62+I64</f>
        <v>3822592.06</v>
      </c>
      <c r="K46" s="175"/>
      <c r="L46" s="175"/>
    </row>
    <row r="47" spans="1:12" ht="15.75" x14ac:dyDescent="0.2">
      <c r="A47" s="17" t="s">
        <v>147</v>
      </c>
      <c r="B47" s="18"/>
      <c r="C47" s="18"/>
      <c r="D47" s="19" t="s">
        <v>16</v>
      </c>
      <c r="E47" s="18"/>
      <c r="F47" s="20"/>
      <c r="G47" s="18"/>
      <c r="H47" s="18"/>
      <c r="I47" s="21">
        <f>I48+I53</f>
        <v>2600880.98</v>
      </c>
      <c r="K47" s="175"/>
      <c r="L47" s="175"/>
    </row>
    <row r="48" spans="1:12" ht="15.75" x14ac:dyDescent="0.2">
      <c r="A48" s="17" t="s">
        <v>148</v>
      </c>
      <c r="B48" s="18"/>
      <c r="C48" s="18"/>
      <c r="D48" s="19" t="s">
        <v>51</v>
      </c>
      <c r="E48" s="18"/>
      <c r="F48" s="20"/>
      <c r="G48" s="18"/>
      <c r="H48" s="18"/>
      <c r="I48" s="21">
        <f>SUM(I49:I52)</f>
        <v>112519.49</v>
      </c>
      <c r="K48" s="175"/>
      <c r="L48" s="175"/>
    </row>
    <row r="49" spans="1:12" s="28" customFormat="1" ht="45" x14ac:dyDescent="0.2">
      <c r="A49" s="22" t="s">
        <v>149</v>
      </c>
      <c r="B49" s="23" t="s">
        <v>53</v>
      </c>
      <c r="C49" s="23" t="s">
        <v>37</v>
      </c>
      <c r="D49" s="24" t="s">
        <v>54</v>
      </c>
      <c r="E49" s="23" t="s">
        <v>55</v>
      </c>
      <c r="F49" s="25">
        <f>VLOOKUP(A49,'M de Calculo '!A:M,13,FALSE())</f>
        <v>2983.59</v>
      </c>
      <c r="G49" s="26">
        <v>3.39</v>
      </c>
      <c r="H49" s="26">
        <v>4.21</v>
      </c>
      <c r="I49" s="27">
        <f>TRUNC(F49*H49,2)</f>
        <v>12560.91</v>
      </c>
      <c r="K49" s="175"/>
      <c r="L49" s="175"/>
    </row>
    <row r="50" spans="1:12" s="28" customFormat="1" ht="30" x14ac:dyDescent="0.2">
      <c r="A50" s="22" t="s">
        <v>150</v>
      </c>
      <c r="B50" s="23" t="s">
        <v>57</v>
      </c>
      <c r="C50" s="23" t="s">
        <v>37</v>
      </c>
      <c r="D50" s="24" t="s">
        <v>58</v>
      </c>
      <c r="E50" s="23" t="s">
        <v>45</v>
      </c>
      <c r="F50" s="25">
        <f>VLOOKUP(A50,'M de Calculo '!A:M,13,FALSE())</f>
        <v>20510.21</v>
      </c>
      <c r="G50" s="26">
        <v>1.19</v>
      </c>
      <c r="H50" s="26">
        <v>1.47</v>
      </c>
      <c r="I50" s="27">
        <f>TRUNC(F50*H50,2)</f>
        <v>30150</v>
      </c>
      <c r="K50" s="175"/>
      <c r="L50" s="175"/>
    </row>
    <row r="51" spans="1:12" s="28" customFormat="1" ht="60" x14ac:dyDescent="0.2">
      <c r="A51" s="22" t="s">
        <v>151</v>
      </c>
      <c r="B51" s="23" t="s">
        <v>60</v>
      </c>
      <c r="C51" s="23" t="s">
        <v>37</v>
      </c>
      <c r="D51" s="24" t="s">
        <v>61</v>
      </c>
      <c r="E51" s="23" t="s">
        <v>55</v>
      </c>
      <c r="F51" s="25">
        <f>VLOOKUP(A51,'M de Calculo '!A:M,13,FALSE())</f>
        <v>3729.49</v>
      </c>
      <c r="G51" s="26">
        <v>8.2899999999999991</v>
      </c>
      <c r="H51" s="26">
        <v>10.29</v>
      </c>
      <c r="I51" s="27">
        <f>TRUNC(F51*H51,2)</f>
        <v>38376.449999999997</v>
      </c>
      <c r="K51" s="175"/>
      <c r="L51" s="175"/>
    </row>
    <row r="52" spans="1:12" s="28" customFormat="1" ht="45" x14ac:dyDescent="0.2">
      <c r="A52" s="22" t="s">
        <v>152</v>
      </c>
      <c r="B52" s="23" t="s">
        <v>63</v>
      </c>
      <c r="C52" s="23" t="s">
        <v>37</v>
      </c>
      <c r="D52" s="24" t="s">
        <v>64</v>
      </c>
      <c r="E52" s="23" t="s">
        <v>65</v>
      </c>
      <c r="F52" s="25">
        <f>VLOOKUP(A52,'M de Calculo '!A:M,13,FALSE())</f>
        <v>10442.57</v>
      </c>
      <c r="G52" s="26">
        <v>2.4300000000000002</v>
      </c>
      <c r="H52" s="26">
        <v>3.01</v>
      </c>
      <c r="I52" s="27">
        <f>TRUNC(F52*H52,2)</f>
        <v>31432.13</v>
      </c>
      <c r="K52" s="175"/>
      <c r="L52" s="175"/>
    </row>
    <row r="53" spans="1:12" ht="15.75" x14ac:dyDescent="0.2">
      <c r="A53" s="17" t="s">
        <v>153</v>
      </c>
      <c r="B53" s="18"/>
      <c r="C53" s="18"/>
      <c r="D53" s="19" t="s">
        <v>67</v>
      </c>
      <c r="E53" s="18"/>
      <c r="F53" s="20"/>
      <c r="G53" s="18"/>
      <c r="H53" s="18"/>
      <c r="I53" s="21">
        <f>SUM(I54:I57)</f>
        <v>2488361.4900000002</v>
      </c>
      <c r="J53" s="242">
        <v>2829288.67</v>
      </c>
      <c r="K53" s="175">
        <f>J53-I53</f>
        <v>340927.18</v>
      </c>
      <c r="L53" s="175"/>
    </row>
    <row r="54" spans="1:12" s="28" customFormat="1" ht="45" x14ac:dyDescent="0.2">
      <c r="A54" s="22" t="s">
        <v>154</v>
      </c>
      <c r="B54" s="23" t="s">
        <v>69</v>
      </c>
      <c r="C54" s="23" t="s">
        <v>37</v>
      </c>
      <c r="D54" s="24" t="s">
        <v>70</v>
      </c>
      <c r="E54" s="23" t="s">
        <v>45</v>
      </c>
      <c r="F54" s="25">
        <f>VLOOKUP(A54,'M de Calculo '!A:M,13,FALSE())</f>
        <v>20411.93</v>
      </c>
      <c r="G54" s="26">
        <v>74.010000000000005</v>
      </c>
      <c r="H54" s="26">
        <v>91.94</v>
      </c>
      <c r="I54" s="27">
        <f>TRUNC(F54*H54,2)</f>
        <v>1876672.84</v>
      </c>
      <c r="K54" s="175"/>
      <c r="L54" s="175"/>
    </row>
    <row r="55" spans="1:12" s="28" customFormat="1" ht="45" x14ac:dyDescent="0.2">
      <c r="A55" s="22" t="s">
        <v>155</v>
      </c>
      <c r="B55" s="23" t="s">
        <v>72</v>
      </c>
      <c r="C55" s="23" t="s">
        <v>37</v>
      </c>
      <c r="D55" s="24" t="s">
        <v>73</v>
      </c>
      <c r="E55" s="23" t="s">
        <v>65</v>
      </c>
      <c r="F55" s="25">
        <f>VLOOKUP(A55,'M de Calculo '!A:M,13,FALSE())</f>
        <v>62644.21</v>
      </c>
      <c r="G55" s="26">
        <v>2.12</v>
      </c>
      <c r="H55" s="26">
        <v>2.63</v>
      </c>
      <c r="I55" s="27">
        <f>TRUNC(F55*H55,2)</f>
        <v>164754.26999999999</v>
      </c>
      <c r="K55" s="175"/>
      <c r="L55" s="175"/>
    </row>
    <row r="56" spans="1:12" s="28" customFormat="1" ht="45" x14ac:dyDescent="0.2">
      <c r="A56" s="22" t="s">
        <v>156</v>
      </c>
      <c r="B56" s="23" t="s">
        <v>75</v>
      </c>
      <c r="C56" s="23" t="s">
        <v>37</v>
      </c>
      <c r="D56" s="24" t="s">
        <v>76</v>
      </c>
      <c r="E56" s="23" t="s">
        <v>65</v>
      </c>
      <c r="F56" s="25">
        <f>VLOOKUP(A56,'M de Calculo '!A:M,13,FALSE())</f>
        <v>32992.620000000003</v>
      </c>
      <c r="G56" s="26">
        <v>0.86</v>
      </c>
      <c r="H56" s="26">
        <v>1.06</v>
      </c>
      <c r="I56" s="27">
        <f>TRUNC(F56*H56,2)</f>
        <v>34972.17</v>
      </c>
      <c r="K56" s="175"/>
      <c r="L56" s="175"/>
    </row>
    <row r="57" spans="1:12" s="28" customFormat="1" ht="60" x14ac:dyDescent="0.2">
      <c r="A57" s="22" t="s">
        <v>157</v>
      </c>
      <c r="B57" s="23" t="s">
        <v>78</v>
      </c>
      <c r="C57" s="23" t="s">
        <v>37</v>
      </c>
      <c r="D57" s="24" t="s">
        <v>79</v>
      </c>
      <c r="E57" s="23" t="s">
        <v>80</v>
      </c>
      <c r="F57" s="25">
        <f>VLOOKUP(A57,'M de Calculo '!A:M,13,FALSE())</f>
        <v>5860.06</v>
      </c>
      <c r="G57" s="26">
        <v>56.59</v>
      </c>
      <c r="H57" s="26">
        <v>70.3</v>
      </c>
      <c r="I57" s="27">
        <f>TRUNC(F57*H57,2)</f>
        <v>411962.21</v>
      </c>
      <c r="K57" s="175"/>
      <c r="L57" s="175"/>
    </row>
    <row r="58" spans="1:12" ht="15.75" x14ac:dyDescent="0.2">
      <c r="A58" s="17" t="s">
        <v>158</v>
      </c>
      <c r="B58" s="18"/>
      <c r="C58" s="18"/>
      <c r="D58" s="19" t="s">
        <v>17</v>
      </c>
      <c r="E58" s="18"/>
      <c r="F58" s="20"/>
      <c r="G58" s="18"/>
      <c r="H58" s="18"/>
      <c r="I58" s="21">
        <f>SUM(I59:I61)</f>
        <v>404841.04</v>
      </c>
      <c r="K58" s="175"/>
      <c r="L58" s="175"/>
    </row>
    <row r="59" spans="1:12" s="28" customFormat="1" ht="60" x14ac:dyDescent="0.2">
      <c r="A59" s="22" t="s">
        <v>159</v>
      </c>
      <c r="B59" s="23" t="s">
        <v>83</v>
      </c>
      <c r="C59" s="23" t="s">
        <v>37</v>
      </c>
      <c r="D59" s="24" t="s">
        <v>84</v>
      </c>
      <c r="E59" s="23" t="s">
        <v>55</v>
      </c>
      <c r="F59" s="25">
        <f>VLOOKUP(A59,'M de Calculo '!A:M,13,FALSE())</f>
        <v>421.9</v>
      </c>
      <c r="G59" s="26">
        <v>711.76</v>
      </c>
      <c r="H59" s="26">
        <v>884.21</v>
      </c>
      <c r="I59" s="27">
        <f>TRUNC(F59*H59,2)</f>
        <v>373048.19</v>
      </c>
      <c r="K59" s="175"/>
      <c r="L59" s="175"/>
    </row>
    <row r="60" spans="1:12" s="28" customFormat="1" ht="45" x14ac:dyDescent="0.2">
      <c r="A60" s="22" t="s">
        <v>160</v>
      </c>
      <c r="B60" s="23" t="s">
        <v>86</v>
      </c>
      <c r="C60" s="23" t="s">
        <v>37</v>
      </c>
      <c r="D60" s="24" t="s">
        <v>87</v>
      </c>
      <c r="E60" s="23" t="s">
        <v>45</v>
      </c>
      <c r="F60" s="25">
        <f>VLOOKUP(A60,'M de Calculo '!A:M,13,FALSE())</f>
        <v>7032.07</v>
      </c>
      <c r="G60" s="26">
        <v>3.14</v>
      </c>
      <c r="H60" s="26">
        <v>3.9</v>
      </c>
      <c r="I60" s="27">
        <f>TRUNC(F60*H60,2)</f>
        <v>27425.07</v>
      </c>
      <c r="K60" s="175"/>
      <c r="L60" s="175"/>
    </row>
    <row r="61" spans="1:12" ht="45" x14ac:dyDescent="0.2">
      <c r="A61" s="22" t="s">
        <v>161</v>
      </c>
      <c r="B61" s="23" t="s">
        <v>89</v>
      </c>
      <c r="C61" s="23" t="s">
        <v>37</v>
      </c>
      <c r="D61" s="24" t="s">
        <v>90</v>
      </c>
      <c r="E61" s="23" t="s">
        <v>45</v>
      </c>
      <c r="F61" s="25">
        <f>VLOOKUP(A61,'M de Calculo '!A:M,13,FALSE())</f>
        <v>25.48</v>
      </c>
      <c r="G61" s="26">
        <v>137.99</v>
      </c>
      <c r="H61" s="26">
        <v>171.42</v>
      </c>
      <c r="I61" s="27">
        <f>TRUNC(F61*H61,2)</f>
        <v>4367.78</v>
      </c>
      <c r="K61" s="175"/>
      <c r="L61" s="175"/>
    </row>
    <row r="62" spans="1:12" ht="15.75" x14ac:dyDescent="0.2">
      <c r="A62" s="17" t="s">
        <v>162</v>
      </c>
      <c r="B62" s="18"/>
      <c r="C62" s="18"/>
      <c r="D62" s="19" t="s">
        <v>18</v>
      </c>
      <c r="E62" s="18"/>
      <c r="F62" s="20"/>
      <c r="G62" s="18"/>
      <c r="H62" s="18"/>
      <c r="I62" s="21">
        <f>SUM(I63:I63)</f>
        <v>8049.08</v>
      </c>
      <c r="K62" s="175"/>
      <c r="L62" s="175"/>
    </row>
    <row r="63" spans="1:12" ht="45" x14ac:dyDescent="0.2">
      <c r="A63" s="22" t="s">
        <v>163</v>
      </c>
      <c r="B63" s="23" t="s">
        <v>93</v>
      </c>
      <c r="C63" s="23" t="s">
        <v>94</v>
      </c>
      <c r="D63" s="24" t="s">
        <v>95</v>
      </c>
      <c r="E63" s="23" t="s">
        <v>96</v>
      </c>
      <c r="F63" s="25">
        <f>VLOOKUP(A63,'M de Calculo '!A:M,13,FALSE())</f>
        <v>26</v>
      </c>
      <c r="G63" s="26">
        <v>249.2</v>
      </c>
      <c r="H63" s="26">
        <v>309.58</v>
      </c>
      <c r="I63" s="27">
        <f>TRUNC(F63*H63,2)</f>
        <v>8049.08</v>
      </c>
      <c r="K63" s="175"/>
      <c r="L63" s="175"/>
    </row>
    <row r="64" spans="1:12" ht="15.75" x14ac:dyDescent="0.2">
      <c r="A64" s="17" t="s">
        <v>164</v>
      </c>
      <c r="B64" s="18"/>
      <c r="C64" s="18"/>
      <c r="D64" s="19" t="s">
        <v>19</v>
      </c>
      <c r="E64" s="18"/>
      <c r="F64" s="20"/>
      <c r="G64" s="18"/>
      <c r="H64" s="18"/>
      <c r="I64" s="21">
        <f>SUM(I65:I81)</f>
        <v>808820.96</v>
      </c>
      <c r="K64" s="175"/>
      <c r="L64" s="175"/>
    </row>
    <row r="65" spans="1:12" s="28" customFormat="1" ht="30" x14ac:dyDescent="0.2">
      <c r="A65" s="22" t="s">
        <v>165</v>
      </c>
      <c r="B65" s="23" t="s">
        <v>99</v>
      </c>
      <c r="C65" s="23" t="s">
        <v>43</v>
      </c>
      <c r="D65" s="24" t="s">
        <v>100</v>
      </c>
      <c r="E65" s="23" t="s">
        <v>101</v>
      </c>
      <c r="F65" s="25">
        <f>VLOOKUP(A65,'M de Calculo '!A:M,13,FALSE())</f>
        <v>658.19</v>
      </c>
      <c r="G65" s="26">
        <v>4.5199999999999996</v>
      </c>
      <c r="H65" s="26">
        <v>5.61</v>
      </c>
      <c r="I65" s="27">
        <f t="shared" ref="I65:I81" si="1">TRUNC(F65*H65,2)</f>
        <v>3692.44</v>
      </c>
      <c r="K65" s="175"/>
      <c r="L65" s="175"/>
    </row>
    <row r="66" spans="1:12" s="28" customFormat="1" ht="15" x14ac:dyDescent="0.2">
      <c r="A66" s="22" t="s">
        <v>742</v>
      </c>
      <c r="B66" s="23" t="s">
        <v>103</v>
      </c>
      <c r="C66" s="23" t="s">
        <v>37</v>
      </c>
      <c r="D66" s="24" t="s">
        <v>104</v>
      </c>
      <c r="E66" s="23" t="s">
        <v>80</v>
      </c>
      <c r="F66" s="25">
        <f>VLOOKUP(A66,'M de Calculo '!A:M,13,FALSE())</f>
        <v>658.19</v>
      </c>
      <c r="G66" s="26">
        <v>7.99</v>
      </c>
      <c r="H66" s="26">
        <v>9.92</v>
      </c>
      <c r="I66" s="27">
        <f t="shared" si="1"/>
        <v>6529.24</v>
      </c>
      <c r="K66" s="175"/>
      <c r="L66" s="175"/>
    </row>
    <row r="67" spans="1:12" s="28" customFormat="1" ht="75" x14ac:dyDescent="0.2">
      <c r="A67" s="22" t="s">
        <v>743</v>
      </c>
      <c r="B67" s="23" t="s">
        <v>106</v>
      </c>
      <c r="C67" s="23" t="s">
        <v>37</v>
      </c>
      <c r="D67" s="24" t="s">
        <v>107</v>
      </c>
      <c r="E67" s="23" t="s">
        <v>55</v>
      </c>
      <c r="F67" s="25">
        <f>VLOOKUP(A67,'M de Calculo '!A:M,13,FALSE())</f>
        <v>1064.6600000000001</v>
      </c>
      <c r="G67" s="26">
        <v>10.71</v>
      </c>
      <c r="H67" s="26">
        <v>13.3</v>
      </c>
      <c r="I67" s="27">
        <f t="shared" si="1"/>
        <v>14159.97</v>
      </c>
      <c r="K67" s="175"/>
      <c r="L67" s="175"/>
    </row>
    <row r="68" spans="1:12" s="28" customFormat="1" ht="45" x14ac:dyDescent="0.2">
      <c r="A68" s="22" t="s">
        <v>168</v>
      </c>
      <c r="B68" s="23" t="s">
        <v>758</v>
      </c>
      <c r="C68" s="23" t="s">
        <v>43</v>
      </c>
      <c r="D68" s="24" t="s">
        <v>759</v>
      </c>
      <c r="E68" s="23" t="s">
        <v>101</v>
      </c>
      <c r="F68" s="25">
        <f>VLOOKUP(A68,'M de Calculo '!A:M,13,FALSE())</f>
        <v>142</v>
      </c>
      <c r="G68" s="26">
        <v>1361.45</v>
      </c>
      <c r="H68" s="26">
        <v>1691.32</v>
      </c>
      <c r="I68" s="27">
        <f t="shared" si="1"/>
        <v>240167.44</v>
      </c>
      <c r="K68" s="175"/>
      <c r="L68" s="175"/>
    </row>
    <row r="69" spans="1:12" s="28" customFormat="1" ht="60" x14ac:dyDescent="0.2">
      <c r="A69" s="22" t="s">
        <v>744</v>
      </c>
      <c r="B69" s="23" t="s">
        <v>109</v>
      </c>
      <c r="C69" s="23" t="s">
        <v>43</v>
      </c>
      <c r="D69" s="24" t="s">
        <v>110</v>
      </c>
      <c r="E69" s="23" t="s">
        <v>101</v>
      </c>
      <c r="F69" s="25">
        <f>VLOOKUP(A69,'M de Calculo '!A:M,13,FALSE())</f>
        <v>381.19</v>
      </c>
      <c r="G69" s="26">
        <v>531</v>
      </c>
      <c r="H69" s="26">
        <v>659.66</v>
      </c>
      <c r="I69" s="27">
        <f t="shared" si="1"/>
        <v>251455.79</v>
      </c>
      <c r="K69" s="175"/>
      <c r="L69" s="175"/>
    </row>
    <row r="70" spans="1:12" s="28" customFormat="1" ht="45" x14ac:dyDescent="0.2">
      <c r="A70" s="22" t="s">
        <v>745</v>
      </c>
      <c r="B70" s="23" t="s">
        <v>112</v>
      </c>
      <c r="C70" s="23" t="s">
        <v>43</v>
      </c>
      <c r="D70" s="24" t="s">
        <v>113</v>
      </c>
      <c r="E70" s="23" t="s">
        <v>101</v>
      </c>
      <c r="F70" s="25">
        <f>VLOOKUP(A70,'M de Calculo '!A:M,13,FALSE())</f>
        <v>135</v>
      </c>
      <c r="G70" s="26">
        <v>287.48</v>
      </c>
      <c r="H70" s="26">
        <v>357.13</v>
      </c>
      <c r="I70" s="27">
        <f t="shared" si="1"/>
        <v>48212.55</v>
      </c>
      <c r="K70" s="175"/>
      <c r="L70" s="175"/>
    </row>
    <row r="71" spans="1:12" s="28" customFormat="1" ht="30" x14ac:dyDescent="0.2">
      <c r="A71" s="22" t="s">
        <v>746</v>
      </c>
      <c r="B71" s="23" t="s">
        <v>115</v>
      </c>
      <c r="C71" s="23" t="s">
        <v>37</v>
      </c>
      <c r="D71" s="24" t="s">
        <v>116</v>
      </c>
      <c r="E71" s="23" t="s">
        <v>55</v>
      </c>
      <c r="F71" s="25">
        <f>VLOOKUP(A71,'M de Calculo '!A:M,13,FALSE())</f>
        <v>485.65</v>
      </c>
      <c r="G71" s="26">
        <v>23.52</v>
      </c>
      <c r="H71" s="26">
        <v>29.21</v>
      </c>
      <c r="I71" s="27">
        <f t="shared" si="1"/>
        <v>14185.83</v>
      </c>
      <c r="K71" s="175"/>
      <c r="L71" s="175"/>
    </row>
    <row r="72" spans="1:12" s="28" customFormat="1" ht="60" x14ac:dyDescent="0.2">
      <c r="A72" s="22" t="s">
        <v>747</v>
      </c>
      <c r="B72" s="23" t="s">
        <v>118</v>
      </c>
      <c r="C72" s="23" t="s">
        <v>37</v>
      </c>
      <c r="D72" s="24" t="s">
        <v>119</v>
      </c>
      <c r="E72" s="23" t="s">
        <v>55</v>
      </c>
      <c r="F72" s="25">
        <f>VLOOKUP(A72,'M de Calculo '!A:M,13,FALSE())</f>
        <v>723.76</v>
      </c>
      <c r="G72" s="26">
        <v>6.73</v>
      </c>
      <c r="H72" s="26">
        <v>8.36</v>
      </c>
      <c r="I72" s="27">
        <f t="shared" si="1"/>
        <v>6050.63</v>
      </c>
      <c r="K72" s="175"/>
      <c r="L72" s="175"/>
    </row>
    <row r="73" spans="1:12" s="28" customFormat="1" ht="45" x14ac:dyDescent="0.2">
      <c r="A73" s="22" t="s">
        <v>748</v>
      </c>
      <c r="B73" s="23" t="s">
        <v>63</v>
      </c>
      <c r="C73" s="23" t="s">
        <v>37</v>
      </c>
      <c r="D73" s="24" t="s">
        <v>64</v>
      </c>
      <c r="E73" s="23" t="s">
        <v>65</v>
      </c>
      <c r="F73" s="25">
        <f>VLOOKUP(A73,'M de Calculo '!A:M,13,FALSE())</f>
        <v>2026.53</v>
      </c>
      <c r="G73" s="26">
        <v>2.4300000000000002</v>
      </c>
      <c r="H73" s="26">
        <v>3.01</v>
      </c>
      <c r="I73" s="27">
        <f t="shared" si="1"/>
        <v>6099.85</v>
      </c>
      <c r="K73" s="175"/>
      <c r="L73" s="175"/>
    </row>
    <row r="74" spans="1:12" s="28" customFormat="1" ht="45" x14ac:dyDescent="0.2">
      <c r="A74" s="22" t="s">
        <v>749</v>
      </c>
      <c r="B74" s="23" t="s">
        <v>122</v>
      </c>
      <c r="C74" s="23" t="s">
        <v>37</v>
      </c>
      <c r="D74" s="24" t="s">
        <v>123</v>
      </c>
      <c r="E74" s="23" t="s">
        <v>45</v>
      </c>
      <c r="F74" s="25">
        <f>VLOOKUP(A74,'M de Calculo '!A:M,13,FALSE())</f>
        <v>1974.57</v>
      </c>
      <c r="G74" s="26">
        <v>15.48</v>
      </c>
      <c r="H74" s="26">
        <v>19.23</v>
      </c>
      <c r="I74" s="27">
        <f t="shared" si="1"/>
        <v>37970.980000000003</v>
      </c>
      <c r="K74" s="175"/>
      <c r="L74" s="175"/>
    </row>
    <row r="75" spans="1:12" s="28" customFormat="1" ht="30" x14ac:dyDescent="0.2">
      <c r="A75" s="22" t="s">
        <v>750</v>
      </c>
      <c r="B75" s="23" t="s">
        <v>125</v>
      </c>
      <c r="C75" s="23" t="s">
        <v>94</v>
      </c>
      <c r="D75" s="24" t="s">
        <v>126</v>
      </c>
      <c r="E75" s="23" t="s">
        <v>55</v>
      </c>
      <c r="F75" s="25">
        <f>VLOOKUP(A75,'M de Calculo '!A:M,13,FALSE())</f>
        <v>49.36</v>
      </c>
      <c r="G75" s="26">
        <v>145.79</v>
      </c>
      <c r="H75" s="26">
        <v>181.11</v>
      </c>
      <c r="I75" s="27">
        <f t="shared" si="1"/>
        <v>8939.58</v>
      </c>
      <c r="K75" s="175"/>
      <c r="L75" s="175"/>
    </row>
    <row r="76" spans="1:12" s="28" customFormat="1" ht="75" x14ac:dyDescent="0.2">
      <c r="A76" s="22" t="s">
        <v>751</v>
      </c>
      <c r="B76" s="23" t="s">
        <v>128</v>
      </c>
      <c r="C76" s="23" t="s">
        <v>37</v>
      </c>
      <c r="D76" s="24" t="s">
        <v>129</v>
      </c>
      <c r="E76" s="23" t="s">
        <v>130</v>
      </c>
      <c r="F76" s="25">
        <f>VLOOKUP(A76,'M de Calculo '!A:M,13,FALSE())</f>
        <v>11</v>
      </c>
      <c r="G76" s="26">
        <v>3704.23</v>
      </c>
      <c r="H76" s="26">
        <v>4601.76</v>
      </c>
      <c r="I76" s="27">
        <f t="shared" si="1"/>
        <v>50619.360000000001</v>
      </c>
      <c r="K76" s="175"/>
      <c r="L76" s="175"/>
    </row>
    <row r="77" spans="1:12" s="28" customFormat="1" ht="60" x14ac:dyDescent="0.2">
      <c r="A77" s="22" t="s">
        <v>752</v>
      </c>
      <c r="B77" s="23" t="s">
        <v>132</v>
      </c>
      <c r="C77" s="23" t="s">
        <v>37</v>
      </c>
      <c r="D77" s="24" t="s">
        <v>133</v>
      </c>
      <c r="E77" s="23" t="s">
        <v>130</v>
      </c>
      <c r="F77" s="25">
        <f>VLOOKUP(A77,'M de Calculo '!A:M,13,FALSE())</f>
        <v>28</v>
      </c>
      <c r="G77" s="26">
        <v>2116.56</v>
      </c>
      <c r="H77" s="26">
        <v>2629.4</v>
      </c>
      <c r="I77" s="27">
        <f t="shared" si="1"/>
        <v>73623.199999999997</v>
      </c>
      <c r="K77" s="175"/>
      <c r="L77" s="175"/>
    </row>
    <row r="78" spans="1:12" s="28" customFormat="1" ht="45" x14ac:dyDescent="0.2">
      <c r="A78" s="22" t="s">
        <v>753</v>
      </c>
      <c r="B78" s="23" t="s">
        <v>135</v>
      </c>
      <c r="C78" s="23" t="s">
        <v>43</v>
      </c>
      <c r="D78" s="24" t="s">
        <v>136</v>
      </c>
      <c r="E78" s="23" t="s">
        <v>96</v>
      </c>
      <c r="F78" s="25">
        <f>VLOOKUP(A78,'M de Calculo '!A:M,13,FALSE())</f>
        <v>11</v>
      </c>
      <c r="G78" s="26">
        <v>860.77</v>
      </c>
      <c r="H78" s="26">
        <v>1069.33</v>
      </c>
      <c r="I78" s="27">
        <f t="shared" si="1"/>
        <v>11762.63</v>
      </c>
      <c r="K78" s="175"/>
      <c r="L78" s="175"/>
    </row>
    <row r="79" spans="1:12" s="28" customFormat="1" ht="45" x14ac:dyDescent="0.2">
      <c r="A79" s="22" t="s">
        <v>754</v>
      </c>
      <c r="B79" s="23" t="s">
        <v>138</v>
      </c>
      <c r="C79" s="23" t="s">
        <v>37</v>
      </c>
      <c r="D79" s="24" t="s">
        <v>139</v>
      </c>
      <c r="E79" s="23" t="s">
        <v>80</v>
      </c>
      <c r="F79" s="25">
        <f>VLOOKUP(A79,'M de Calculo '!A:M,13,FALSE())</f>
        <v>11</v>
      </c>
      <c r="G79" s="26">
        <v>857.58</v>
      </c>
      <c r="H79" s="26">
        <v>1065.3699999999999</v>
      </c>
      <c r="I79" s="27">
        <f t="shared" si="1"/>
        <v>11719.07</v>
      </c>
      <c r="K79" s="175"/>
      <c r="L79" s="175"/>
    </row>
    <row r="80" spans="1:12" s="28" customFormat="1" ht="30" x14ac:dyDescent="0.2">
      <c r="A80" s="22" t="s">
        <v>755</v>
      </c>
      <c r="B80" s="23" t="s">
        <v>141</v>
      </c>
      <c r="C80" s="23" t="s">
        <v>94</v>
      </c>
      <c r="D80" s="24" t="s">
        <v>142</v>
      </c>
      <c r="E80" s="23" t="s">
        <v>96</v>
      </c>
      <c r="F80" s="25">
        <f>VLOOKUP(A80,'M de Calculo '!A:M,13,FALSE())</f>
        <v>1</v>
      </c>
      <c r="G80" s="26">
        <v>364.06</v>
      </c>
      <c r="H80" s="26">
        <v>452.27</v>
      </c>
      <c r="I80" s="27">
        <f t="shared" si="1"/>
        <v>452.27</v>
      </c>
      <c r="K80" s="175"/>
      <c r="L80" s="175"/>
    </row>
    <row r="81" spans="1:12" s="28" customFormat="1" ht="30" x14ac:dyDescent="0.2">
      <c r="A81" s="22" t="s">
        <v>756</v>
      </c>
      <c r="B81" s="23" t="s">
        <v>144</v>
      </c>
      <c r="C81" s="23" t="s">
        <v>94</v>
      </c>
      <c r="D81" s="24" t="s">
        <v>145</v>
      </c>
      <c r="E81" s="23" t="s">
        <v>96</v>
      </c>
      <c r="F81" s="25">
        <f>VLOOKUP(A81,'M de Calculo '!A:M,13,FALSE())</f>
        <v>1</v>
      </c>
      <c r="G81" s="26">
        <v>18659.05</v>
      </c>
      <c r="H81" s="26">
        <v>23180.13</v>
      </c>
      <c r="I81" s="27">
        <f t="shared" si="1"/>
        <v>23180.13</v>
      </c>
      <c r="K81" s="175"/>
      <c r="L81" s="175"/>
    </row>
    <row r="82" spans="1:12" ht="15.75" x14ac:dyDescent="0.25">
      <c r="A82" s="34"/>
      <c r="B82" s="35"/>
      <c r="C82" s="35"/>
      <c r="D82" s="35"/>
      <c r="E82" s="36"/>
      <c r="F82" s="37"/>
      <c r="G82" s="38" t="s">
        <v>181</v>
      </c>
      <c r="H82" s="38"/>
      <c r="I82" s="39">
        <f>I5+I8+I11+I46</f>
        <v>12138395.359999999</v>
      </c>
    </row>
  </sheetData>
  <autoFilter ref="C1:C82"/>
  <mergeCells count="5">
    <mergeCell ref="E1:F1"/>
    <mergeCell ref="G1:I1"/>
    <mergeCell ref="E2:F2"/>
    <mergeCell ref="G2:I2"/>
    <mergeCell ref="A3:I3"/>
  </mergeCells>
  <printOptions horizontalCentered="1"/>
  <pageMargins left="0.19685039370078741" right="0.19685039370078741" top="0.39370078740157483" bottom="0.39370078740157483" header="0.19685039370078741" footer="0.19685039370078741"/>
  <pageSetup paperSize="9" scale="52" orientation="portrait" verticalDpi="300" r:id="rId1"/>
  <headerFooter>
    <oddFooter>&amp;CPágina &amp;P de &amp;N</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8EB4E3"/>
    <pageSetUpPr fitToPage="1"/>
  </sheetPr>
  <dimension ref="A1:P448"/>
  <sheetViews>
    <sheetView showGridLines="0" showOutlineSymbols="0" zoomScaleNormal="100" zoomScalePageLayoutView="85" workbookViewId="0">
      <pane ySplit="9" topLeftCell="A10" activePane="bottomLeft" state="frozen"/>
      <selection pane="bottomLeft" activeCell="C53" sqref="C53"/>
    </sheetView>
  </sheetViews>
  <sheetFormatPr defaultColWidth="9" defaultRowHeight="15" x14ac:dyDescent="0.25"/>
  <cols>
    <col min="1" max="1" width="10" style="40" customWidth="1"/>
    <col min="2" max="2" width="54.75" style="41" customWidth="1"/>
    <col min="3" max="3" width="13.875" style="41" customWidth="1"/>
    <col min="4" max="4" width="10.5" style="41" customWidth="1"/>
    <col min="5" max="5" width="16" style="41" customWidth="1"/>
    <col min="6" max="6" width="11" style="41" customWidth="1"/>
    <col min="7" max="7" width="12.375" style="41" customWidth="1"/>
    <col min="8" max="8" width="10.75" style="41" bestFit="1" customWidth="1"/>
    <col min="9" max="9" width="12.125" style="41" customWidth="1"/>
    <col min="10" max="10" width="8.5" style="41" customWidth="1"/>
    <col min="11" max="11" width="8.125" style="41" customWidth="1"/>
    <col min="12" max="12" width="8.75" style="41" customWidth="1"/>
    <col min="13" max="13" width="14.625" style="41" customWidth="1"/>
    <col min="14" max="14" width="12" style="41" customWidth="1"/>
    <col min="15" max="16" width="9" style="41"/>
  </cols>
  <sheetData>
    <row r="1" spans="1:16" s="46" customFormat="1" ht="17.45" customHeight="1" x14ac:dyDescent="0.2">
      <c r="A1" s="277" t="s">
        <v>182</v>
      </c>
      <c r="B1" s="277"/>
      <c r="C1" s="277"/>
      <c r="D1" s="277"/>
      <c r="E1" s="278" t="s">
        <v>1</v>
      </c>
      <c r="F1" s="278"/>
      <c r="G1" s="278"/>
      <c r="H1" s="279" t="s">
        <v>3</v>
      </c>
      <c r="I1" s="279"/>
      <c r="J1" s="279"/>
      <c r="K1" s="42"/>
      <c r="L1" s="43"/>
      <c r="M1" s="44"/>
      <c r="N1" s="45"/>
      <c r="O1" s="45"/>
      <c r="P1" s="45"/>
    </row>
    <row r="2" spans="1:16" s="46" customFormat="1" ht="24" customHeight="1" thickBot="1" x14ac:dyDescent="0.25">
      <c r="A2" s="280" t="str">
        <f>'Resumo do Orçamento'!D2</f>
        <v>Serviços de Pavimentação e Drenagem nos bairros Mangabeiras e Deputado Nezinho, localizado no município de Arapiraca/AL.</v>
      </c>
      <c r="B2" s="280"/>
      <c r="C2" s="280"/>
      <c r="D2" s="280"/>
      <c r="E2" s="281" t="str">
        <f>'Resumo do Orçamento'!E2</f>
        <v xml:space="preserve">SINAPI - 06/2024 - Alagoas
SICRO3 - 01/2024 - Alagoas
ORSE - 05/2024 - Sergipe
</v>
      </c>
      <c r="F2" s="281"/>
      <c r="G2" s="281"/>
      <c r="H2" s="282" t="s">
        <v>4</v>
      </c>
      <c r="I2" s="282"/>
      <c r="J2" s="282"/>
      <c r="K2" s="47"/>
      <c r="L2" s="48"/>
      <c r="M2" s="49"/>
      <c r="N2" s="45"/>
      <c r="O2" s="45"/>
      <c r="P2" s="45"/>
    </row>
    <row r="3" spans="1:16" s="46" customFormat="1" ht="24" customHeight="1" thickBot="1" x14ac:dyDescent="0.25">
      <c r="A3" s="280"/>
      <c r="B3" s="280"/>
      <c r="C3" s="280"/>
      <c r="D3" s="280"/>
      <c r="E3" s="281"/>
      <c r="F3" s="281"/>
      <c r="G3" s="281"/>
      <c r="H3" s="282"/>
      <c r="I3" s="282"/>
      <c r="J3" s="282"/>
      <c r="K3" s="47"/>
      <c r="L3" s="48"/>
      <c r="M3" s="49"/>
      <c r="N3" s="45"/>
      <c r="O3" s="45"/>
      <c r="P3" s="45"/>
    </row>
    <row r="4" spans="1:16" s="46" customFormat="1" ht="24" customHeight="1" thickBot="1" x14ac:dyDescent="0.25">
      <c r="A4" s="280"/>
      <c r="B4" s="280"/>
      <c r="C4" s="280"/>
      <c r="D4" s="280"/>
      <c r="E4" s="281"/>
      <c r="F4" s="281"/>
      <c r="G4" s="281"/>
      <c r="H4" s="282"/>
      <c r="I4" s="282"/>
      <c r="J4" s="282"/>
      <c r="K4" s="47"/>
      <c r="L4" s="48"/>
      <c r="M4" s="49"/>
      <c r="N4" s="45"/>
      <c r="O4" s="45"/>
      <c r="P4" s="45"/>
    </row>
    <row r="5" spans="1:16" ht="24" customHeight="1" thickBot="1" x14ac:dyDescent="0.25">
      <c r="A5" s="280"/>
      <c r="B5" s="280"/>
      <c r="C5" s="280"/>
      <c r="D5" s="280"/>
      <c r="E5" s="281"/>
      <c r="F5" s="281"/>
      <c r="G5" s="281"/>
      <c r="H5" s="282"/>
      <c r="I5" s="282"/>
      <c r="J5" s="282"/>
      <c r="K5" s="50"/>
      <c r="L5" s="51"/>
      <c r="M5" s="52"/>
      <c r="N5" s="45"/>
      <c r="O5" s="45"/>
      <c r="P5" s="45"/>
    </row>
    <row r="6" spans="1:16" ht="19.7" customHeight="1" thickBot="1" x14ac:dyDescent="0.3">
      <c r="A6" s="283" t="s">
        <v>183</v>
      </c>
      <c r="B6" s="283"/>
      <c r="C6" s="283"/>
      <c r="D6" s="283"/>
      <c r="E6" s="283"/>
      <c r="F6" s="283"/>
      <c r="G6" s="283"/>
      <c r="H6" s="283"/>
      <c r="I6" s="283"/>
      <c r="J6" s="283"/>
      <c r="K6" s="283"/>
      <c r="L6" s="283"/>
      <c r="M6" s="284"/>
    </row>
    <row r="7" spans="1:16" ht="13.9" customHeight="1" thickBot="1" x14ac:dyDescent="0.3">
      <c r="A7" s="285" t="s">
        <v>184</v>
      </c>
      <c r="B7" s="286" t="s">
        <v>185</v>
      </c>
      <c r="C7" s="53" t="s">
        <v>186</v>
      </c>
      <c r="D7" s="53" t="s">
        <v>187</v>
      </c>
      <c r="E7" s="287" t="s">
        <v>188</v>
      </c>
      <c r="F7" s="53" t="s">
        <v>189</v>
      </c>
      <c r="G7" s="53" t="s">
        <v>190</v>
      </c>
      <c r="H7" s="53" t="s">
        <v>191</v>
      </c>
      <c r="I7" s="54" t="s">
        <v>192</v>
      </c>
      <c r="J7" s="53" t="s">
        <v>193</v>
      </c>
      <c r="K7" s="54" t="s">
        <v>194</v>
      </c>
      <c r="L7" s="288" t="s">
        <v>195</v>
      </c>
      <c r="M7" s="289" t="s">
        <v>196</v>
      </c>
    </row>
    <row r="8" spans="1:16" ht="15.75" thickBot="1" x14ac:dyDescent="0.3">
      <c r="A8" s="285"/>
      <c r="B8" s="286"/>
      <c r="C8" s="55"/>
      <c r="D8" s="55" t="s">
        <v>197</v>
      </c>
      <c r="E8" s="287"/>
      <c r="F8" s="55" t="s">
        <v>197</v>
      </c>
      <c r="G8" s="55"/>
      <c r="H8" s="55"/>
      <c r="I8" s="56" t="s">
        <v>198</v>
      </c>
      <c r="J8" s="55"/>
      <c r="K8" s="56"/>
      <c r="L8" s="288"/>
      <c r="M8" s="289"/>
    </row>
    <row r="9" spans="1:16" ht="15.75" thickBot="1" x14ac:dyDescent="0.3">
      <c r="A9" s="285"/>
      <c r="B9" s="286"/>
      <c r="C9" s="57" t="s">
        <v>199</v>
      </c>
      <c r="D9" s="57" t="s">
        <v>199</v>
      </c>
      <c r="E9" s="287"/>
      <c r="F9" s="57" t="s">
        <v>199</v>
      </c>
      <c r="G9" s="57" t="s">
        <v>200</v>
      </c>
      <c r="H9" s="57" t="s">
        <v>201</v>
      </c>
      <c r="I9" s="58" t="s">
        <v>202</v>
      </c>
      <c r="J9" s="57" t="s">
        <v>203</v>
      </c>
      <c r="K9" s="58" t="s">
        <v>204</v>
      </c>
      <c r="L9" s="288"/>
      <c r="M9" s="289"/>
    </row>
    <row r="10" spans="1:16" ht="15.75" thickBot="1" x14ac:dyDescent="0.3">
      <c r="A10" s="59" t="str">
        <f>'Orçamento Sintético'!A5</f>
        <v xml:space="preserve"> 1 </v>
      </c>
      <c r="B10" s="60" t="str">
        <f>VLOOKUP(A10,'Orçamento Sintético'!A:I,4,FALSE())</f>
        <v>ADMINISTRAÇÃO LOCAL</v>
      </c>
      <c r="C10" s="61"/>
      <c r="D10" s="62"/>
      <c r="E10" s="62"/>
      <c r="F10" s="63"/>
      <c r="G10" s="62"/>
      <c r="H10" s="62"/>
      <c r="I10" s="64"/>
      <c r="J10" s="62"/>
      <c r="K10" s="65"/>
      <c r="L10" s="66"/>
      <c r="M10" s="67"/>
    </row>
    <row r="11" spans="1:16" ht="30" x14ac:dyDescent="0.25">
      <c r="A11" s="68" t="str">
        <f>'Orçamento Sintético'!A6</f>
        <v xml:space="preserve"> 1.1 </v>
      </c>
      <c r="B11" s="69" t="str">
        <f>VLOOKUP(A11,'Orçamento Sintético'!A:I,4,FALSE())</f>
        <v>ENGENHEIRO CIVIL DE OBRA JUNIOR COM ENCARGOS COMPLEMENTARES</v>
      </c>
      <c r="C11" s="70"/>
      <c r="D11" s="70"/>
      <c r="E11" s="70" t="s">
        <v>205</v>
      </c>
      <c r="F11" s="70"/>
      <c r="G11" s="70"/>
      <c r="H11" s="70"/>
      <c r="I11" s="71"/>
      <c r="J11" s="70"/>
      <c r="K11" s="72"/>
      <c r="L11" s="73" t="str">
        <f>VLOOKUP(A11,'Orçamento Sintético'!A:I,5,FALSE())</f>
        <v>MES</v>
      </c>
      <c r="M11" s="74">
        <f>SUM(M12:M12)</f>
        <v>12</v>
      </c>
    </row>
    <row r="12" spans="1:16" ht="15.75" thickBot="1" x14ac:dyDescent="0.3">
      <c r="A12" s="75"/>
      <c r="B12" s="76" t="s">
        <v>206</v>
      </c>
      <c r="C12" s="77"/>
      <c r="D12" s="125"/>
      <c r="E12" s="78">
        <v>12</v>
      </c>
      <c r="F12" s="79"/>
      <c r="G12" s="78"/>
      <c r="H12" s="80"/>
      <c r="I12" s="80"/>
      <c r="J12" s="125"/>
      <c r="K12" s="81"/>
      <c r="L12" s="82" t="s">
        <v>207</v>
      </c>
      <c r="M12" s="83">
        <f>E12</f>
        <v>12</v>
      </c>
    </row>
    <row r="13" spans="1:16" x14ac:dyDescent="0.25">
      <c r="A13" s="68" t="str">
        <f>'Orçamento Sintético'!A7</f>
        <v xml:space="preserve"> 1.2 </v>
      </c>
      <c r="B13" s="69" t="str">
        <f>VLOOKUP(A13,'Orçamento Sintético'!A:I,4,FALSE())</f>
        <v>MESTRE DE OBRAS COM ENCARGOS COMPLEMENTARES</v>
      </c>
      <c r="C13" s="70"/>
      <c r="D13" s="70"/>
      <c r="E13" s="70" t="s">
        <v>205</v>
      </c>
      <c r="F13" s="70"/>
      <c r="G13" s="70"/>
      <c r="H13" s="70"/>
      <c r="I13" s="71"/>
      <c r="J13" s="70"/>
      <c r="K13" s="72"/>
      <c r="L13" s="73" t="str">
        <f>VLOOKUP(A13,'Orçamento Sintético'!A:I,5,FALSE())</f>
        <v>MES</v>
      </c>
      <c r="M13" s="74">
        <f>SUM(M14:M14)</f>
        <v>12</v>
      </c>
    </row>
    <row r="14" spans="1:16" ht="15.75" thickBot="1" x14ac:dyDescent="0.3">
      <c r="A14" s="75"/>
      <c r="B14" s="76" t="s">
        <v>206</v>
      </c>
      <c r="C14" s="77"/>
      <c r="D14" s="125"/>
      <c r="E14" s="78">
        <v>12</v>
      </c>
      <c r="F14" s="79"/>
      <c r="G14" s="78"/>
      <c r="H14" s="80"/>
      <c r="I14" s="80"/>
      <c r="J14" s="125"/>
      <c r="K14" s="81"/>
      <c r="L14" s="82" t="s">
        <v>207</v>
      </c>
      <c r="M14" s="83">
        <f>E14</f>
        <v>12</v>
      </c>
    </row>
    <row r="15" spans="1:16" ht="15.75" thickBot="1" x14ac:dyDescent="0.3">
      <c r="A15" s="84" t="str">
        <f>'Orçamento Sintético'!A8</f>
        <v xml:space="preserve"> 2 </v>
      </c>
      <c r="B15" s="85" t="str">
        <f>VLOOKUP(A15,'Orçamento Sintético'!A:I,4,FALSE())</f>
        <v>SERVIÇOS PRELIMINARES</v>
      </c>
      <c r="C15" s="86"/>
      <c r="D15" s="87"/>
      <c r="E15" s="87"/>
      <c r="F15" s="88"/>
      <c r="G15" s="87"/>
      <c r="H15" s="87"/>
      <c r="I15" s="89"/>
      <c r="J15" s="87"/>
      <c r="K15" s="90"/>
      <c r="L15" s="91"/>
      <c r="M15" s="92"/>
    </row>
    <row r="16" spans="1:16" x14ac:dyDescent="0.25">
      <c r="A16" s="68" t="str">
        <f>'Orçamento Sintético'!A9</f>
        <v xml:space="preserve"> 2.1 </v>
      </c>
      <c r="B16" s="93" t="str">
        <f>VLOOKUP(A16,'Orçamento Sintético'!A:I,4,FALSE())</f>
        <v>LOCAÇÃO DE SERVIÇOS DE PAVIMENTAÇÃO</v>
      </c>
      <c r="C16" s="70"/>
      <c r="D16" s="70"/>
      <c r="E16" s="70"/>
      <c r="F16" s="70"/>
      <c r="G16" s="70"/>
      <c r="H16" s="70"/>
      <c r="I16" s="71"/>
      <c r="J16" s="70"/>
      <c r="K16" s="72"/>
      <c r="L16" s="73" t="str">
        <f>VLOOKUP(A16,'Orçamento Sintético'!A:I,5,FALSE())</f>
        <v>m²</v>
      </c>
      <c r="M16" s="74">
        <f>SUM(M17:M52)</f>
        <v>59371.13</v>
      </c>
    </row>
    <row r="17" spans="1:13" x14ac:dyDescent="0.25">
      <c r="A17" s="75"/>
      <c r="B17" s="76" t="s">
        <v>208</v>
      </c>
      <c r="C17" s="77">
        <v>248.3</v>
      </c>
      <c r="D17" s="125">
        <v>7</v>
      </c>
      <c r="E17" s="125"/>
      <c r="F17" s="94"/>
      <c r="G17" s="125"/>
      <c r="H17" s="95"/>
      <c r="I17" s="95"/>
      <c r="J17" s="125"/>
      <c r="K17" s="81"/>
      <c r="L17" s="82" t="str">
        <f t="shared" ref="L17:L52" si="0">L16</f>
        <v>m²</v>
      </c>
      <c r="M17" s="83">
        <f t="shared" ref="M17:M52" si="1">C17*D17</f>
        <v>1738.1</v>
      </c>
    </row>
    <row r="18" spans="1:13" x14ac:dyDescent="0.25">
      <c r="A18" s="75"/>
      <c r="B18" s="76" t="s">
        <v>209</v>
      </c>
      <c r="C18" s="96">
        <v>93.34</v>
      </c>
      <c r="D18" s="125">
        <v>7</v>
      </c>
      <c r="E18" s="125"/>
      <c r="F18" s="94"/>
      <c r="G18" s="125"/>
      <c r="H18" s="95"/>
      <c r="I18" s="95"/>
      <c r="J18" s="125"/>
      <c r="K18" s="81"/>
      <c r="L18" s="82" t="str">
        <f t="shared" si="0"/>
        <v>m²</v>
      </c>
      <c r="M18" s="83">
        <f t="shared" si="1"/>
        <v>653.38</v>
      </c>
    </row>
    <row r="19" spans="1:13" x14ac:dyDescent="0.25">
      <c r="A19" s="75"/>
      <c r="B19" s="76" t="s">
        <v>210</v>
      </c>
      <c r="C19" s="96">
        <v>130</v>
      </c>
      <c r="D19" s="125">
        <v>7</v>
      </c>
      <c r="E19" s="125"/>
      <c r="F19" s="94"/>
      <c r="G19" s="125"/>
      <c r="H19" s="95"/>
      <c r="I19" s="95"/>
      <c r="J19" s="125"/>
      <c r="K19" s="81"/>
      <c r="L19" s="82" t="str">
        <f t="shared" si="0"/>
        <v>m²</v>
      </c>
      <c r="M19" s="83">
        <f t="shared" si="1"/>
        <v>910</v>
      </c>
    </row>
    <row r="20" spans="1:13" x14ac:dyDescent="0.25">
      <c r="A20" s="75"/>
      <c r="B20" s="76" t="s">
        <v>211</v>
      </c>
      <c r="C20" s="96">
        <v>309.25</v>
      </c>
      <c r="D20" s="125">
        <v>7</v>
      </c>
      <c r="E20" s="125"/>
      <c r="F20" s="94"/>
      <c r="G20" s="125"/>
      <c r="H20" s="95"/>
      <c r="I20" s="95"/>
      <c r="J20" s="125"/>
      <c r="K20" s="81"/>
      <c r="L20" s="82" t="str">
        <f t="shared" si="0"/>
        <v>m²</v>
      </c>
      <c r="M20" s="83">
        <f t="shared" si="1"/>
        <v>2164.75</v>
      </c>
    </row>
    <row r="21" spans="1:13" x14ac:dyDescent="0.25">
      <c r="A21" s="75"/>
      <c r="B21" s="76" t="s">
        <v>212</v>
      </c>
      <c r="C21" s="96">
        <v>367.28</v>
      </c>
      <c r="D21" s="125">
        <v>7</v>
      </c>
      <c r="E21" s="125"/>
      <c r="F21" s="94"/>
      <c r="G21" s="125"/>
      <c r="H21" s="95"/>
      <c r="I21" s="95"/>
      <c r="J21" s="125"/>
      <c r="K21" s="81"/>
      <c r="L21" s="82" t="str">
        <f t="shared" si="0"/>
        <v>m²</v>
      </c>
      <c r="M21" s="83">
        <f t="shared" si="1"/>
        <v>2570.96</v>
      </c>
    </row>
    <row r="22" spans="1:13" x14ac:dyDescent="0.25">
      <c r="A22" s="75"/>
      <c r="B22" s="76" t="s">
        <v>213</v>
      </c>
      <c r="C22" s="96">
        <v>347.65</v>
      </c>
      <c r="D22" s="125">
        <v>7</v>
      </c>
      <c r="E22" s="125"/>
      <c r="F22" s="94"/>
      <c r="G22" s="125"/>
      <c r="H22" s="95"/>
      <c r="I22" s="95"/>
      <c r="J22" s="125"/>
      <c r="K22" s="81"/>
      <c r="L22" s="82" t="str">
        <f t="shared" si="0"/>
        <v>m²</v>
      </c>
      <c r="M22" s="83">
        <f t="shared" si="1"/>
        <v>2433.5500000000002</v>
      </c>
    </row>
    <row r="23" spans="1:13" x14ac:dyDescent="0.25">
      <c r="A23" s="75"/>
      <c r="B23" s="76" t="s">
        <v>214</v>
      </c>
      <c r="C23" s="96">
        <v>294.22000000000003</v>
      </c>
      <c r="D23" s="125">
        <v>7</v>
      </c>
      <c r="E23" s="125"/>
      <c r="F23" s="94"/>
      <c r="G23" s="125"/>
      <c r="H23" s="95"/>
      <c r="I23" s="95"/>
      <c r="J23" s="125"/>
      <c r="K23" s="81"/>
      <c r="L23" s="82" t="str">
        <f t="shared" si="0"/>
        <v>m²</v>
      </c>
      <c r="M23" s="83">
        <f t="shared" si="1"/>
        <v>2059.54</v>
      </c>
    </row>
    <row r="24" spans="1:13" x14ac:dyDescent="0.25">
      <c r="A24" s="75"/>
      <c r="B24" s="76" t="s">
        <v>215</v>
      </c>
      <c r="C24" s="96">
        <v>153.01</v>
      </c>
      <c r="D24" s="125">
        <v>7</v>
      </c>
      <c r="E24" s="125"/>
      <c r="F24" s="94"/>
      <c r="G24" s="125"/>
      <c r="H24" s="95"/>
      <c r="I24" s="95"/>
      <c r="J24" s="125"/>
      <c r="K24" s="81"/>
      <c r="L24" s="82" t="str">
        <f t="shared" si="0"/>
        <v>m²</v>
      </c>
      <c r="M24" s="83">
        <f t="shared" si="1"/>
        <v>1071.07</v>
      </c>
    </row>
    <row r="25" spans="1:13" x14ac:dyDescent="0.25">
      <c r="A25" s="75"/>
      <c r="B25" s="76" t="s">
        <v>216</v>
      </c>
      <c r="C25" s="96">
        <v>127.95</v>
      </c>
      <c r="D25" s="125">
        <v>7</v>
      </c>
      <c r="E25" s="125"/>
      <c r="F25" s="94"/>
      <c r="G25" s="125"/>
      <c r="H25" s="95"/>
      <c r="I25" s="95"/>
      <c r="J25" s="125"/>
      <c r="K25" s="81"/>
      <c r="L25" s="82" t="str">
        <f t="shared" si="0"/>
        <v>m²</v>
      </c>
      <c r="M25" s="83">
        <f t="shared" si="1"/>
        <v>895.65</v>
      </c>
    </row>
    <row r="26" spans="1:13" x14ac:dyDescent="0.25">
      <c r="A26" s="75"/>
      <c r="B26" s="76" t="s">
        <v>217</v>
      </c>
      <c r="C26" s="96">
        <v>425.26</v>
      </c>
      <c r="D26" s="125">
        <v>7</v>
      </c>
      <c r="E26" s="125"/>
      <c r="F26" s="94"/>
      <c r="G26" s="125"/>
      <c r="H26" s="95"/>
      <c r="I26" s="95"/>
      <c r="J26" s="125"/>
      <c r="K26" s="81"/>
      <c r="L26" s="82" t="str">
        <f t="shared" si="0"/>
        <v>m²</v>
      </c>
      <c r="M26" s="83">
        <f t="shared" si="1"/>
        <v>2976.82</v>
      </c>
    </row>
    <row r="27" spans="1:13" x14ac:dyDescent="0.25">
      <c r="A27" s="75"/>
      <c r="B27" s="76" t="s">
        <v>218</v>
      </c>
      <c r="C27" s="96">
        <v>575.19000000000005</v>
      </c>
      <c r="D27" s="125">
        <v>7</v>
      </c>
      <c r="E27" s="125"/>
      <c r="F27" s="94"/>
      <c r="G27" s="125"/>
      <c r="H27" s="95"/>
      <c r="I27" s="95"/>
      <c r="J27" s="125"/>
      <c r="K27" s="81"/>
      <c r="L27" s="82" t="str">
        <f t="shared" si="0"/>
        <v>m²</v>
      </c>
      <c r="M27" s="83">
        <f t="shared" si="1"/>
        <v>4026.33</v>
      </c>
    </row>
    <row r="28" spans="1:13" x14ac:dyDescent="0.25">
      <c r="A28" s="75"/>
      <c r="B28" s="76" t="s">
        <v>219</v>
      </c>
      <c r="C28" s="96">
        <v>112.24</v>
      </c>
      <c r="D28" s="125">
        <v>7</v>
      </c>
      <c r="E28" s="125"/>
      <c r="F28" s="94"/>
      <c r="G28" s="125"/>
      <c r="H28" s="95"/>
      <c r="I28" s="95"/>
      <c r="J28" s="125"/>
      <c r="K28" s="81"/>
      <c r="L28" s="82" t="str">
        <f t="shared" si="0"/>
        <v>m²</v>
      </c>
      <c r="M28" s="83">
        <f t="shared" si="1"/>
        <v>785.68</v>
      </c>
    </row>
    <row r="29" spans="1:13" x14ac:dyDescent="0.25">
      <c r="A29" s="75"/>
      <c r="B29" s="76" t="s">
        <v>220</v>
      </c>
      <c r="C29" s="96">
        <v>63.69</v>
      </c>
      <c r="D29" s="125">
        <v>7</v>
      </c>
      <c r="E29" s="125"/>
      <c r="F29" s="94"/>
      <c r="G29" s="125"/>
      <c r="H29" s="95"/>
      <c r="I29" s="95"/>
      <c r="J29" s="125"/>
      <c r="K29" s="81"/>
      <c r="L29" s="82" t="str">
        <f t="shared" si="0"/>
        <v>m²</v>
      </c>
      <c r="M29" s="83">
        <f t="shared" si="1"/>
        <v>445.83</v>
      </c>
    </row>
    <row r="30" spans="1:13" x14ac:dyDescent="0.25">
      <c r="A30" s="75"/>
      <c r="B30" s="76" t="s">
        <v>221</v>
      </c>
      <c r="C30" s="96">
        <v>315.86</v>
      </c>
      <c r="D30" s="125">
        <v>7</v>
      </c>
      <c r="E30" s="125"/>
      <c r="F30" s="94"/>
      <c r="G30" s="125"/>
      <c r="H30" s="95"/>
      <c r="I30" s="95"/>
      <c r="J30" s="125"/>
      <c r="K30" s="81"/>
      <c r="L30" s="82" t="str">
        <f t="shared" si="0"/>
        <v>m²</v>
      </c>
      <c r="M30" s="83">
        <f t="shared" si="1"/>
        <v>2211.02</v>
      </c>
    </row>
    <row r="31" spans="1:13" x14ac:dyDescent="0.25">
      <c r="A31" s="75"/>
      <c r="B31" s="76" t="s">
        <v>222</v>
      </c>
      <c r="C31" s="96">
        <v>136.69</v>
      </c>
      <c r="D31" s="125">
        <v>7</v>
      </c>
      <c r="E31" s="125"/>
      <c r="F31" s="94"/>
      <c r="G31" s="125"/>
      <c r="H31" s="95"/>
      <c r="I31" s="95"/>
      <c r="J31" s="125"/>
      <c r="K31" s="81"/>
      <c r="L31" s="82" t="str">
        <f t="shared" si="0"/>
        <v>m²</v>
      </c>
      <c r="M31" s="83">
        <f t="shared" si="1"/>
        <v>956.83</v>
      </c>
    </row>
    <row r="32" spans="1:13" x14ac:dyDescent="0.25">
      <c r="A32" s="75"/>
      <c r="B32" s="76" t="s">
        <v>223</v>
      </c>
      <c r="C32" s="96">
        <v>133.80000000000001</v>
      </c>
      <c r="D32" s="125">
        <v>7</v>
      </c>
      <c r="E32" s="125"/>
      <c r="F32" s="94"/>
      <c r="G32" s="125"/>
      <c r="H32" s="95"/>
      <c r="I32" s="95"/>
      <c r="J32" s="125"/>
      <c r="K32" s="81"/>
      <c r="L32" s="82" t="str">
        <f t="shared" si="0"/>
        <v>m²</v>
      </c>
      <c r="M32" s="83">
        <f t="shared" si="1"/>
        <v>936.6</v>
      </c>
    </row>
    <row r="33" spans="1:16" x14ac:dyDescent="0.25">
      <c r="A33" s="75"/>
      <c r="B33" s="76" t="s">
        <v>224</v>
      </c>
      <c r="C33" s="96">
        <v>274.26</v>
      </c>
      <c r="D33" s="125">
        <v>7</v>
      </c>
      <c r="E33" s="125"/>
      <c r="F33" s="94"/>
      <c r="G33" s="125"/>
      <c r="H33" s="95"/>
      <c r="I33" s="95"/>
      <c r="J33" s="125"/>
      <c r="K33" s="81"/>
      <c r="L33" s="82" t="str">
        <f t="shared" si="0"/>
        <v>m²</v>
      </c>
      <c r="M33" s="83">
        <f t="shared" si="1"/>
        <v>1919.82</v>
      </c>
    </row>
    <row r="34" spans="1:16" x14ac:dyDescent="0.25">
      <c r="A34" s="75"/>
      <c r="B34" s="76" t="s">
        <v>225</v>
      </c>
      <c r="C34" s="96">
        <v>114.67</v>
      </c>
      <c r="D34" s="125">
        <v>7</v>
      </c>
      <c r="E34" s="125"/>
      <c r="F34" s="94"/>
      <c r="G34" s="125"/>
      <c r="H34" s="95"/>
      <c r="I34" s="95"/>
      <c r="J34" s="125"/>
      <c r="K34" s="81"/>
      <c r="L34" s="82" t="str">
        <f t="shared" si="0"/>
        <v>m²</v>
      </c>
      <c r="M34" s="83">
        <f t="shared" si="1"/>
        <v>802.69</v>
      </c>
    </row>
    <row r="35" spans="1:16" x14ac:dyDescent="0.25">
      <c r="A35" s="75"/>
      <c r="B35" s="76" t="s">
        <v>226</v>
      </c>
      <c r="C35" s="96">
        <v>95.95</v>
      </c>
      <c r="D35" s="125">
        <v>7</v>
      </c>
      <c r="E35" s="125"/>
      <c r="F35" s="94"/>
      <c r="G35" s="125"/>
      <c r="H35" s="95"/>
      <c r="I35" s="95"/>
      <c r="J35" s="125"/>
      <c r="K35" s="81"/>
      <c r="L35" s="82" t="str">
        <f t="shared" si="0"/>
        <v>m²</v>
      </c>
      <c r="M35" s="83">
        <f t="shared" si="1"/>
        <v>671.65</v>
      </c>
    </row>
    <row r="36" spans="1:16" x14ac:dyDescent="0.25">
      <c r="A36" s="75"/>
      <c r="B36" s="76" t="s">
        <v>227</v>
      </c>
      <c r="C36" s="96">
        <v>372.12</v>
      </c>
      <c r="D36" s="125">
        <v>7</v>
      </c>
      <c r="E36" s="125"/>
      <c r="F36" s="94"/>
      <c r="G36" s="125"/>
      <c r="H36" s="95"/>
      <c r="I36" s="95"/>
      <c r="J36" s="125"/>
      <c r="K36" s="81"/>
      <c r="L36" s="82" t="str">
        <f t="shared" si="0"/>
        <v>m²</v>
      </c>
      <c r="M36" s="83">
        <f t="shared" si="1"/>
        <v>2604.84</v>
      </c>
    </row>
    <row r="37" spans="1:16" x14ac:dyDescent="0.25">
      <c r="A37" s="75"/>
      <c r="B37" s="76" t="s">
        <v>228</v>
      </c>
      <c r="C37" s="96">
        <v>302.32</v>
      </c>
      <c r="D37" s="125">
        <v>7</v>
      </c>
      <c r="E37" s="125"/>
      <c r="F37" s="94"/>
      <c r="G37" s="125"/>
      <c r="H37" s="95"/>
      <c r="I37" s="95"/>
      <c r="J37" s="125"/>
      <c r="K37" s="81"/>
      <c r="L37" s="82" t="str">
        <f t="shared" si="0"/>
        <v>m²</v>
      </c>
      <c r="M37" s="83">
        <f t="shared" si="1"/>
        <v>2116.2399999999998</v>
      </c>
    </row>
    <row r="38" spans="1:16" s="98" customFormat="1" x14ac:dyDescent="0.2">
      <c r="A38" s="75"/>
      <c r="B38" s="76" t="s">
        <v>229</v>
      </c>
      <c r="C38" s="96">
        <v>177.77</v>
      </c>
      <c r="D38" s="125">
        <v>7</v>
      </c>
      <c r="E38" s="125"/>
      <c r="F38" s="94"/>
      <c r="G38" s="125"/>
      <c r="H38" s="95"/>
      <c r="I38" s="95"/>
      <c r="J38" s="125"/>
      <c r="K38" s="81"/>
      <c r="L38" s="82" t="str">
        <f t="shared" si="0"/>
        <v>m²</v>
      </c>
      <c r="M38" s="83">
        <f t="shared" si="1"/>
        <v>1244.3900000000001</v>
      </c>
      <c r="N38" s="97"/>
      <c r="O38" s="97"/>
      <c r="P38" s="97"/>
    </row>
    <row r="39" spans="1:16" s="98" customFormat="1" x14ac:dyDescent="0.2">
      <c r="A39" s="75"/>
      <c r="B39" s="76" t="s">
        <v>230</v>
      </c>
      <c r="C39" s="77">
        <v>127.9</v>
      </c>
      <c r="D39" s="125">
        <v>7</v>
      </c>
      <c r="E39" s="125"/>
      <c r="F39" s="94"/>
      <c r="G39" s="125"/>
      <c r="H39" s="95"/>
      <c r="I39" s="95"/>
      <c r="J39" s="125"/>
      <c r="K39" s="81"/>
      <c r="L39" s="82" t="str">
        <f t="shared" si="0"/>
        <v>m²</v>
      </c>
      <c r="M39" s="83">
        <f t="shared" si="1"/>
        <v>895.3</v>
      </c>
      <c r="N39" s="97"/>
      <c r="O39" s="97"/>
      <c r="P39" s="97"/>
    </row>
    <row r="40" spans="1:16" s="98" customFormat="1" x14ac:dyDescent="0.2">
      <c r="A40" s="75"/>
      <c r="B40" s="76" t="s">
        <v>231</v>
      </c>
      <c r="C40" s="96">
        <v>415.51</v>
      </c>
      <c r="D40" s="125">
        <v>7</v>
      </c>
      <c r="E40" s="125"/>
      <c r="F40" s="94"/>
      <c r="G40" s="125"/>
      <c r="H40" s="95"/>
      <c r="I40" s="95"/>
      <c r="J40" s="125"/>
      <c r="K40" s="81"/>
      <c r="L40" s="82" t="str">
        <f t="shared" si="0"/>
        <v>m²</v>
      </c>
      <c r="M40" s="83">
        <f t="shared" si="1"/>
        <v>2908.57</v>
      </c>
      <c r="N40" s="97"/>
      <c r="O40" s="97"/>
      <c r="P40" s="97"/>
    </row>
    <row r="41" spans="1:16" s="98" customFormat="1" x14ac:dyDescent="0.2">
      <c r="A41" s="75"/>
      <c r="B41" s="76" t="s">
        <v>232</v>
      </c>
      <c r="C41" s="96">
        <v>494.21</v>
      </c>
      <c r="D41" s="125">
        <v>7</v>
      </c>
      <c r="E41" s="125"/>
      <c r="F41" s="94"/>
      <c r="G41" s="125"/>
      <c r="H41" s="95"/>
      <c r="I41" s="95"/>
      <c r="J41" s="125"/>
      <c r="K41" s="81"/>
      <c r="L41" s="82" t="str">
        <f t="shared" si="0"/>
        <v>m²</v>
      </c>
      <c r="M41" s="83">
        <f t="shared" si="1"/>
        <v>3459.47</v>
      </c>
      <c r="N41" s="97"/>
      <c r="O41" s="97"/>
      <c r="P41" s="97"/>
    </row>
    <row r="42" spans="1:16" s="98" customFormat="1" x14ac:dyDescent="0.2">
      <c r="A42" s="75"/>
      <c r="B42" s="76" t="s">
        <v>233</v>
      </c>
      <c r="C42" s="96">
        <v>221.63</v>
      </c>
      <c r="D42" s="125">
        <v>7</v>
      </c>
      <c r="E42" s="125"/>
      <c r="F42" s="94"/>
      <c r="G42" s="125"/>
      <c r="H42" s="95"/>
      <c r="I42" s="95"/>
      <c r="J42" s="125"/>
      <c r="K42" s="81"/>
      <c r="L42" s="82" t="str">
        <f t="shared" si="0"/>
        <v>m²</v>
      </c>
      <c r="M42" s="83">
        <f t="shared" si="1"/>
        <v>1551.41</v>
      </c>
      <c r="N42" s="97"/>
      <c r="O42" s="97"/>
      <c r="P42" s="97"/>
    </row>
    <row r="43" spans="1:16" s="98" customFormat="1" x14ac:dyDescent="0.2">
      <c r="A43" s="75"/>
      <c r="B43" s="76" t="s">
        <v>234</v>
      </c>
      <c r="C43" s="96">
        <v>611.29</v>
      </c>
      <c r="D43" s="125">
        <v>7</v>
      </c>
      <c r="E43" s="125"/>
      <c r="F43" s="94"/>
      <c r="G43" s="125"/>
      <c r="H43" s="95"/>
      <c r="I43" s="95"/>
      <c r="J43" s="125"/>
      <c r="K43" s="81"/>
      <c r="L43" s="82" t="str">
        <f t="shared" si="0"/>
        <v>m²</v>
      </c>
      <c r="M43" s="83">
        <f t="shared" si="1"/>
        <v>4279.03</v>
      </c>
      <c r="N43" s="97"/>
      <c r="O43" s="97"/>
      <c r="P43" s="97"/>
    </row>
    <row r="44" spans="1:16" s="98" customFormat="1" x14ac:dyDescent="0.2">
      <c r="A44" s="75"/>
      <c r="B44" s="76" t="s">
        <v>235</v>
      </c>
      <c r="C44" s="96">
        <v>87.79</v>
      </c>
      <c r="D44" s="125">
        <v>7</v>
      </c>
      <c r="E44" s="125"/>
      <c r="F44" s="94"/>
      <c r="G44" s="125"/>
      <c r="H44" s="95"/>
      <c r="I44" s="95"/>
      <c r="J44" s="125"/>
      <c r="K44" s="81"/>
      <c r="L44" s="82" t="str">
        <f t="shared" si="0"/>
        <v>m²</v>
      </c>
      <c r="M44" s="83">
        <f t="shared" si="1"/>
        <v>614.53</v>
      </c>
      <c r="N44" s="97"/>
      <c r="O44" s="97"/>
      <c r="P44" s="97"/>
    </row>
    <row r="45" spans="1:16" s="98" customFormat="1" x14ac:dyDescent="0.2">
      <c r="A45" s="75"/>
      <c r="B45" s="76" t="s">
        <v>238</v>
      </c>
      <c r="C45" s="96">
        <v>577.33000000000004</v>
      </c>
      <c r="D45" s="125">
        <v>7</v>
      </c>
      <c r="E45" s="125"/>
      <c r="F45" s="94"/>
      <c r="G45" s="125"/>
      <c r="H45" s="95"/>
      <c r="I45" s="95"/>
      <c r="J45" s="125"/>
      <c r="K45" s="81"/>
      <c r="L45" s="82" t="str">
        <f t="shared" si="0"/>
        <v>m²</v>
      </c>
      <c r="M45" s="83">
        <f t="shared" si="1"/>
        <v>4041.31</v>
      </c>
      <c r="N45" s="97"/>
      <c r="O45" s="97"/>
      <c r="P45" s="97"/>
    </row>
    <row r="46" spans="1:16" s="98" customFormat="1" x14ac:dyDescent="0.2">
      <c r="A46" s="75"/>
      <c r="B46" s="76" t="s">
        <v>246</v>
      </c>
      <c r="C46" s="96">
        <v>137.11000000000001</v>
      </c>
      <c r="D46" s="125">
        <v>7</v>
      </c>
      <c r="E46" s="125"/>
      <c r="F46" s="94"/>
      <c r="G46" s="125"/>
      <c r="H46" s="95"/>
      <c r="I46" s="95"/>
      <c r="J46" s="125"/>
      <c r="K46" s="81"/>
      <c r="L46" s="82" t="str">
        <f t="shared" si="0"/>
        <v>m²</v>
      </c>
      <c r="M46" s="83">
        <f t="shared" si="1"/>
        <v>959.77</v>
      </c>
      <c r="N46" s="97"/>
      <c r="O46" s="97"/>
      <c r="P46" s="97"/>
    </row>
    <row r="47" spans="1:16" s="98" customFormat="1" x14ac:dyDescent="0.2">
      <c r="A47" s="75"/>
      <c r="B47" s="76" t="s">
        <v>247</v>
      </c>
      <c r="C47" s="96">
        <v>140.80000000000001</v>
      </c>
      <c r="D47" s="125">
        <v>7</v>
      </c>
      <c r="E47" s="125"/>
      <c r="F47" s="94"/>
      <c r="G47" s="125"/>
      <c r="H47" s="95"/>
      <c r="I47" s="95"/>
      <c r="J47" s="125"/>
      <c r="K47" s="81"/>
      <c r="L47" s="82" t="str">
        <f t="shared" si="0"/>
        <v>m²</v>
      </c>
      <c r="M47" s="83">
        <f t="shared" si="1"/>
        <v>985.6</v>
      </c>
      <c r="N47" s="97"/>
      <c r="O47" s="97"/>
      <c r="P47" s="97"/>
    </row>
    <row r="48" spans="1:16" s="98" customFormat="1" x14ac:dyDescent="0.2">
      <c r="A48" s="75"/>
      <c r="B48" s="76" t="s">
        <v>248</v>
      </c>
      <c r="C48" s="96">
        <v>141.72</v>
      </c>
      <c r="D48" s="125">
        <v>7</v>
      </c>
      <c r="E48" s="125"/>
      <c r="F48" s="94"/>
      <c r="G48" s="125"/>
      <c r="H48" s="95"/>
      <c r="I48" s="95"/>
      <c r="J48" s="125"/>
      <c r="K48" s="81"/>
      <c r="L48" s="82" t="str">
        <f t="shared" si="0"/>
        <v>m²</v>
      </c>
      <c r="M48" s="83">
        <f t="shared" si="1"/>
        <v>992.04</v>
      </c>
      <c r="N48" s="97"/>
      <c r="O48" s="97"/>
      <c r="P48" s="97"/>
    </row>
    <row r="49" spans="1:16" s="98" customFormat="1" x14ac:dyDescent="0.2">
      <c r="A49" s="75"/>
      <c r="B49" s="76" t="s">
        <v>249</v>
      </c>
      <c r="C49" s="96">
        <v>87.93</v>
      </c>
      <c r="D49" s="125">
        <v>7</v>
      </c>
      <c r="E49" s="125"/>
      <c r="F49" s="94"/>
      <c r="G49" s="125"/>
      <c r="H49" s="95"/>
      <c r="I49" s="95"/>
      <c r="J49" s="125"/>
      <c r="K49" s="81"/>
      <c r="L49" s="82" t="str">
        <f t="shared" si="0"/>
        <v>m²</v>
      </c>
      <c r="M49" s="83">
        <f t="shared" si="1"/>
        <v>615.51</v>
      </c>
      <c r="N49" s="97"/>
      <c r="O49" s="97"/>
      <c r="P49" s="97"/>
    </row>
    <row r="50" spans="1:16" s="98" customFormat="1" x14ac:dyDescent="0.2">
      <c r="A50" s="75"/>
      <c r="B50" s="76" t="s">
        <v>250</v>
      </c>
      <c r="C50" s="96">
        <v>89.12</v>
      </c>
      <c r="D50" s="125">
        <v>7</v>
      </c>
      <c r="E50" s="125"/>
      <c r="F50" s="94"/>
      <c r="G50" s="125"/>
      <c r="H50" s="95"/>
      <c r="I50" s="95"/>
      <c r="J50" s="125"/>
      <c r="K50" s="81"/>
      <c r="L50" s="82" t="str">
        <f t="shared" si="0"/>
        <v>m²</v>
      </c>
      <c r="M50" s="83">
        <f t="shared" si="1"/>
        <v>623.84</v>
      </c>
      <c r="N50" s="97"/>
      <c r="O50" s="97"/>
      <c r="P50" s="97"/>
    </row>
    <row r="51" spans="1:16" s="98" customFormat="1" ht="15.75" thickBot="1" x14ac:dyDescent="0.25">
      <c r="A51" s="75"/>
      <c r="B51" s="76" t="s">
        <v>251</v>
      </c>
      <c r="C51" s="96">
        <v>89.02</v>
      </c>
      <c r="D51" s="125">
        <v>7</v>
      </c>
      <c r="E51" s="125"/>
      <c r="F51" s="94"/>
      <c r="G51" s="125"/>
      <c r="H51" s="95"/>
      <c r="I51" s="95"/>
      <c r="J51" s="125"/>
      <c r="K51" s="81"/>
      <c r="L51" s="82" t="str">
        <f t="shared" si="0"/>
        <v>m²</v>
      </c>
      <c r="M51" s="83">
        <f t="shared" si="1"/>
        <v>623.14</v>
      </c>
      <c r="N51" s="97"/>
      <c r="O51" s="97"/>
      <c r="P51" s="97"/>
    </row>
    <row r="52" spans="1:16" s="98" customFormat="1" ht="15.75" thickBot="1" x14ac:dyDescent="0.25">
      <c r="A52" s="75"/>
      <c r="B52" s="76" t="s">
        <v>236</v>
      </c>
      <c r="C52" s="96">
        <v>89.41</v>
      </c>
      <c r="D52" s="125">
        <v>7</v>
      </c>
      <c r="E52" s="125"/>
      <c r="F52" s="94"/>
      <c r="G52" s="125"/>
      <c r="H52" s="95"/>
      <c r="I52" s="95"/>
      <c r="J52" s="125"/>
      <c r="K52" s="81"/>
      <c r="L52" s="82" t="str">
        <f t="shared" si="0"/>
        <v>m²</v>
      </c>
      <c r="M52" s="83">
        <f t="shared" si="1"/>
        <v>625.87</v>
      </c>
      <c r="N52" s="97"/>
      <c r="O52" s="97"/>
      <c r="P52" s="97"/>
    </row>
    <row r="53" spans="1:16" ht="30" x14ac:dyDescent="0.25">
      <c r="A53" s="68" t="str">
        <f>'Orçamento Sintético'!A10</f>
        <v xml:space="preserve"> 2.2 </v>
      </c>
      <c r="B53" s="93" t="str">
        <f>VLOOKUP(A53,'Orçamento Sintético'!A:I,4,FALSE())</f>
        <v>FORNECIMENTO E INSTALAÇÃO DE PLACA DE OBRA COM CHAPA GALVANIZADA E ESTRUTURA DE MADEIRA. AF_03/2022_PS</v>
      </c>
      <c r="C53" s="70"/>
      <c r="D53" s="70"/>
      <c r="E53" s="70"/>
      <c r="F53" s="70"/>
      <c r="G53" s="70"/>
      <c r="H53" s="70"/>
      <c r="I53" s="71"/>
      <c r="J53" s="70"/>
      <c r="K53" s="72"/>
      <c r="L53" s="73" t="str">
        <f>VLOOKUP(A53,'Orçamento Sintético'!A:I,5,FALSE())</f>
        <v>m²</v>
      </c>
      <c r="M53" s="74">
        <f>M54</f>
        <v>6</v>
      </c>
    </row>
    <row r="54" spans="1:16" ht="15.75" thickBot="1" x14ac:dyDescent="0.3">
      <c r="A54" s="75"/>
      <c r="B54" s="76" t="s">
        <v>237</v>
      </c>
      <c r="C54" s="77">
        <v>3</v>
      </c>
      <c r="D54" s="125">
        <v>2</v>
      </c>
      <c r="E54" s="125"/>
      <c r="F54" s="94"/>
      <c r="G54" s="125">
        <f>C54*D54</f>
        <v>6</v>
      </c>
      <c r="H54" s="95"/>
      <c r="I54" s="95"/>
      <c r="J54" s="125"/>
      <c r="K54" s="81"/>
      <c r="L54" s="82" t="s">
        <v>45</v>
      </c>
      <c r="M54" s="83">
        <f>G54</f>
        <v>6</v>
      </c>
    </row>
    <row r="55" spans="1:16" ht="15.75" thickBot="1" x14ac:dyDescent="0.3">
      <c r="A55" s="84" t="str">
        <f>'Orçamento Sintético'!A11</f>
        <v xml:space="preserve"> 3 </v>
      </c>
      <c r="B55" s="85" t="str">
        <f>VLOOKUP(A55,'Orçamento Sintético'!A:I,4,FALSE())</f>
        <v>BAIRRO MANGABEIRAS</v>
      </c>
      <c r="C55" s="86"/>
      <c r="D55" s="87"/>
      <c r="E55" s="87"/>
      <c r="F55" s="88"/>
      <c r="G55" s="87"/>
      <c r="H55" s="87"/>
      <c r="I55" s="89"/>
      <c r="J55" s="87"/>
      <c r="K55" s="90"/>
      <c r="L55" s="91"/>
      <c r="M55" s="92"/>
    </row>
    <row r="56" spans="1:16" ht="15.75" thickBot="1" x14ac:dyDescent="0.3">
      <c r="A56" s="84" t="str">
        <f>'Orçamento Sintético'!A12</f>
        <v xml:space="preserve"> 3.1 </v>
      </c>
      <c r="B56" s="85" t="str">
        <f>VLOOKUP(A56,'Orçamento Sintético'!A:I,4,FALSE())</f>
        <v>TERRAPLENAGEM E PAVIMENTAÇÃO</v>
      </c>
      <c r="C56" s="86"/>
      <c r="D56" s="87"/>
      <c r="E56" s="87"/>
      <c r="F56" s="88"/>
      <c r="G56" s="87"/>
      <c r="H56" s="87"/>
      <c r="I56" s="89"/>
      <c r="J56" s="87"/>
      <c r="K56" s="90"/>
      <c r="L56" s="91"/>
      <c r="M56" s="92"/>
    </row>
    <row r="57" spans="1:16" ht="15.75" thickBot="1" x14ac:dyDescent="0.3">
      <c r="A57" s="84" t="str">
        <f>'Orçamento Sintético'!A13</f>
        <v xml:space="preserve"> 3.1.1 </v>
      </c>
      <c r="B57" s="85" t="str">
        <f>VLOOKUP(A57,'Orçamento Sintético'!A:I,4,FALSE())</f>
        <v>TERRAPLENAGEM</v>
      </c>
      <c r="C57" s="86"/>
      <c r="D57" s="87"/>
      <c r="E57" s="87"/>
      <c r="F57" s="88"/>
      <c r="G57" s="87"/>
      <c r="H57" s="87"/>
      <c r="I57" s="89"/>
      <c r="J57" s="87"/>
      <c r="K57" s="90"/>
      <c r="L57" s="91"/>
      <c r="M57" s="92"/>
    </row>
    <row r="58" spans="1:16" ht="30" x14ac:dyDescent="0.25">
      <c r="A58" s="68" t="str">
        <f>'Orçamento Sintético'!A14</f>
        <v xml:space="preserve"> 3.1.1.1 </v>
      </c>
      <c r="B58" s="93" t="str">
        <f>VLOOKUP(A58,'Orçamento Sintético'!A:I,4,FALSE())</f>
        <v>ESCAVAÇÃO HORIZONTAL EM SOLO DE 1A CATEGORIA COM TRATOR DE ESTEIRAS (150HP/LÂMINA: 3,18M3). AF_07/2020</v>
      </c>
      <c r="C58" s="70"/>
      <c r="D58" s="70"/>
      <c r="E58" s="70"/>
      <c r="F58" s="70"/>
      <c r="G58" s="70"/>
      <c r="H58" s="70"/>
      <c r="I58" s="71"/>
      <c r="J58" s="70"/>
      <c r="K58" s="72"/>
      <c r="L58" s="73" t="str">
        <f>VLOOKUP(A58,'Orçamento Sintético'!A:I,5,FALSE())</f>
        <v>m³</v>
      </c>
      <c r="M58" s="74">
        <f>SUM(M59:M80)</f>
        <v>9836.1299999999992</v>
      </c>
    </row>
    <row r="59" spans="1:16" x14ac:dyDescent="0.25">
      <c r="A59" s="75"/>
      <c r="B59" s="76" t="s">
        <v>208</v>
      </c>
      <c r="C59" s="77"/>
      <c r="D59" s="125"/>
      <c r="E59" s="125"/>
      <c r="F59" s="94"/>
      <c r="G59" s="125"/>
      <c r="H59" s="95">
        <v>401.13</v>
      </c>
      <c r="I59" s="95"/>
      <c r="J59" s="125"/>
      <c r="K59" s="81"/>
      <c r="L59" s="82" t="str">
        <f t="shared" ref="L59:L80" si="2">L58</f>
        <v>m³</v>
      </c>
      <c r="M59" s="83">
        <f t="shared" ref="M59:M80" si="3">H59</f>
        <v>401.13</v>
      </c>
    </row>
    <row r="60" spans="1:16" x14ac:dyDescent="0.25">
      <c r="A60" s="75"/>
      <c r="B60" s="76" t="s">
        <v>209</v>
      </c>
      <c r="C60" s="96"/>
      <c r="D60" s="125"/>
      <c r="E60" s="125"/>
      <c r="F60" s="94"/>
      <c r="G60" s="125"/>
      <c r="H60" s="95">
        <v>200.24</v>
      </c>
      <c r="I60" s="95"/>
      <c r="J60" s="125"/>
      <c r="K60" s="81"/>
      <c r="L60" s="82" t="str">
        <f t="shared" si="2"/>
        <v>m³</v>
      </c>
      <c r="M60" s="83">
        <f t="shared" si="3"/>
        <v>200.24</v>
      </c>
      <c r="N60" s="99"/>
    </row>
    <row r="61" spans="1:16" x14ac:dyDescent="0.25">
      <c r="A61" s="75"/>
      <c r="B61" s="76" t="s">
        <v>210</v>
      </c>
      <c r="C61" s="96"/>
      <c r="D61" s="125"/>
      <c r="E61" s="125"/>
      <c r="F61" s="94"/>
      <c r="G61" s="125"/>
      <c r="H61" s="95">
        <v>121.71</v>
      </c>
      <c r="I61" s="95"/>
      <c r="J61" s="125"/>
      <c r="K61" s="81"/>
      <c r="L61" s="82" t="str">
        <f t="shared" si="2"/>
        <v>m³</v>
      </c>
      <c r="M61" s="83">
        <f t="shared" si="3"/>
        <v>121.71</v>
      </c>
      <c r="N61" s="99"/>
    </row>
    <row r="62" spans="1:16" x14ac:dyDescent="0.25">
      <c r="A62" s="75"/>
      <c r="B62" s="76" t="s">
        <v>211</v>
      </c>
      <c r="C62" s="96"/>
      <c r="D62" s="125"/>
      <c r="E62" s="125"/>
      <c r="F62" s="94"/>
      <c r="G62" s="125"/>
      <c r="H62" s="95">
        <v>690.52</v>
      </c>
      <c r="I62" s="95"/>
      <c r="J62" s="125"/>
      <c r="K62" s="81"/>
      <c r="L62" s="82" t="str">
        <f t="shared" si="2"/>
        <v>m³</v>
      </c>
      <c r="M62" s="83">
        <f t="shared" si="3"/>
        <v>690.52</v>
      </c>
      <c r="N62" s="99"/>
    </row>
    <row r="63" spans="1:16" s="100" customFormat="1" x14ac:dyDescent="0.25">
      <c r="A63" s="75"/>
      <c r="B63" s="76" t="s">
        <v>212</v>
      </c>
      <c r="C63" s="96"/>
      <c r="D63" s="125"/>
      <c r="E63" s="125"/>
      <c r="F63" s="94"/>
      <c r="G63" s="125"/>
      <c r="H63" s="95">
        <v>801.32</v>
      </c>
      <c r="I63" s="95"/>
      <c r="J63" s="125"/>
      <c r="K63" s="81"/>
      <c r="L63" s="82" t="str">
        <f t="shared" si="2"/>
        <v>m³</v>
      </c>
      <c r="M63" s="83">
        <f t="shared" si="3"/>
        <v>801.32</v>
      </c>
      <c r="N63" s="99"/>
      <c r="O63" s="41"/>
      <c r="P63" s="41"/>
    </row>
    <row r="64" spans="1:16" x14ac:dyDescent="0.25">
      <c r="A64" s="75"/>
      <c r="B64" s="76" t="s">
        <v>213</v>
      </c>
      <c r="C64" s="96"/>
      <c r="D64" s="125"/>
      <c r="E64" s="125"/>
      <c r="F64" s="94"/>
      <c r="G64" s="125"/>
      <c r="H64" s="95">
        <v>658.64</v>
      </c>
      <c r="I64" s="95"/>
      <c r="J64" s="125"/>
      <c r="K64" s="81"/>
      <c r="L64" s="82" t="str">
        <f t="shared" si="2"/>
        <v>m³</v>
      </c>
      <c r="M64" s="83">
        <f t="shared" si="3"/>
        <v>658.64</v>
      </c>
      <c r="N64" s="99"/>
    </row>
    <row r="65" spans="1:14" x14ac:dyDescent="0.25">
      <c r="A65" s="75"/>
      <c r="B65" s="76" t="s">
        <v>214</v>
      </c>
      <c r="C65" s="96"/>
      <c r="D65" s="125"/>
      <c r="E65" s="125"/>
      <c r="F65" s="94"/>
      <c r="G65" s="125"/>
      <c r="H65" s="95">
        <v>666.04</v>
      </c>
      <c r="I65" s="95"/>
      <c r="J65" s="125"/>
      <c r="K65" s="81"/>
      <c r="L65" s="82" t="str">
        <f t="shared" si="2"/>
        <v>m³</v>
      </c>
      <c r="M65" s="83">
        <f t="shared" si="3"/>
        <v>666.04</v>
      </c>
      <c r="N65" s="99"/>
    </row>
    <row r="66" spans="1:14" x14ac:dyDescent="0.25">
      <c r="A66" s="75"/>
      <c r="B66" s="76" t="s">
        <v>215</v>
      </c>
      <c r="C66" s="96"/>
      <c r="D66" s="125"/>
      <c r="E66" s="125"/>
      <c r="F66" s="94"/>
      <c r="G66" s="125"/>
      <c r="H66" s="95">
        <v>195.72</v>
      </c>
      <c r="I66" s="95"/>
      <c r="J66" s="125"/>
      <c r="K66" s="81"/>
      <c r="L66" s="82" t="str">
        <f t="shared" si="2"/>
        <v>m³</v>
      </c>
      <c r="M66" s="83">
        <f t="shared" si="3"/>
        <v>195.72</v>
      </c>
      <c r="N66" s="99"/>
    </row>
    <row r="67" spans="1:14" x14ac:dyDescent="0.25">
      <c r="A67" s="75"/>
      <c r="B67" s="76" t="s">
        <v>216</v>
      </c>
      <c r="C67" s="96"/>
      <c r="D67" s="125"/>
      <c r="E67" s="125"/>
      <c r="F67" s="94"/>
      <c r="G67" s="125"/>
      <c r="H67" s="95">
        <v>257.13</v>
      </c>
      <c r="I67" s="95"/>
      <c r="J67" s="125"/>
      <c r="K67" s="81"/>
      <c r="L67" s="82" t="str">
        <f t="shared" si="2"/>
        <v>m³</v>
      </c>
      <c r="M67" s="83">
        <f t="shared" si="3"/>
        <v>257.13</v>
      </c>
      <c r="N67" s="99"/>
    </row>
    <row r="68" spans="1:14" x14ac:dyDescent="0.25">
      <c r="A68" s="75"/>
      <c r="B68" s="76" t="s">
        <v>217</v>
      </c>
      <c r="C68" s="96"/>
      <c r="D68" s="125"/>
      <c r="E68" s="125"/>
      <c r="F68" s="94"/>
      <c r="G68" s="125"/>
      <c r="H68" s="95">
        <v>873.57</v>
      </c>
      <c r="I68" s="95"/>
      <c r="J68" s="125"/>
      <c r="K68" s="81"/>
      <c r="L68" s="82" t="str">
        <f t="shared" si="2"/>
        <v>m³</v>
      </c>
      <c r="M68" s="83">
        <f t="shared" si="3"/>
        <v>873.57</v>
      </c>
      <c r="N68" s="99"/>
    </row>
    <row r="69" spans="1:14" x14ac:dyDescent="0.25">
      <c r="A69" s="75"/>
      <c r="B69" s="76" t="s">
        <v>218</v>
      </c>
      <c r="C69" s="96"/>
      <c r="D69" s="125"/>
      <c r="E69" s="125"/>
      <c r="F69" s="94"/>
      <c r="G69" s="125"/>
      <c r="H69" s="95">
        <v>990.65</v>
      </c>
      <c r="I69" s="95"/>
      <c r="J69" s="125"/>
      <c r="K69" s="81"/>
      <c r="L69" s="82" t="str">
        <f t="shared" si="2"/>
        <v>m³</v>
      </c>
      <c r="M69" s="83">
        <f t="shared" si="3"/>
        <v>990.65</v>
      </c>
      <c r="N69" s="99"/>
    </row>
    <row r="70" spans="1:14" x14ac:dyDescent="0.25">
      <c r="A70" s="75"/>
      <c r="B70" s="76" t="s">
        <v>219</v>
      </c>
      <c r="C70" s="96"/>
      <c r="D70" s="125"/>
      <c r="E70" s="125"/>
      <c r="F70" s="94"/>
      <c r="G70" s="125"/>
      <c r="H70" s="95">
        <v>111.3</v>
      </c>
      <c r="I70" s="95"/>
      <c r="J70" s="125"/>
      <c r="K70" s="81"/>
      <c r="L70" s="82" t="str">
        <f t="shared" si="2"/>
        <v>m³</v>
      </c>
      <c r="M70" s="83">
        <f t="shared" si="3"/>
        <v>111.3</v>
      </c>
      <c r="N70" s="99"/>
    </row>
    <row r="71" spans="1:14" x14ac:dyDescent="0.25">
      <c r="A71" s="75"/>
      <c r="B71" s="76" t="s">
        <v>220</v>
      </c>
      <c r="C71" s="96"/>
      <c r="D71" s="125"/>
      <c r="E71" s="125"/>
      <c r="F71" s="94"/>
      <c r="G71" s="125"/>
      <c r="H71" s="95">
        <v>159.46</v>
      </c>
      <c r="I71" s="95"/>
      <c r="J71" s="125"/>
      <c r="K71" s="81"/>
      <c r="L71" s="82" t="str">
        <f t="shared" si="2"/>
        <v>m³</v>
      </c>
      <c r="M71" s="83">
        <f t="shared" si="3"/>
        <v>159.46</v>
      </c>
      <c r="N71" s="99"/>
    </row>
    <row r="72" spans="1:14" x14ac:dyDescent="0.25">
      <c r="A72" s="75"/>
      <c r="B72" s="76" t="s">
        <v>221</v>
      </c>
      <c r="C72" s="96"/>
      <c r="D72" s="125"/>
      <c r="E72" s="125"/>
      <c r="F72" s="94"/>
      <c r="G72" s="125"/>
      <c r="H72" s="95">
        <v>710.78</v>
      </c>
      <c r="I72" s="95"/>
      <c r="J72" s="125"/>
      <c r="K72" s="81"/>
      <c r="L72" s="82" t="str">
        <f t="shared" si="2"/>
        <v>m³</v>
      </c>
      <c r="M72" s="83">
        <f t="shared" si="3"/>
        <v>710.78</v>
      </c>
      <c r="N72" s="99"/>
    </row>
    <row r="73" spans="1:14" x14ac:dyDescent="0.25">
      <c r="A73" s="75"/>
      <c r="B73" s="76" t="s">
        <v>222</v>
      </c>
      <c r="C73" s="96"/>
      <c r="D73" s="125"/>
      <c r="E73" s="125"/>
      <c r="F73" s="94"/>
      <c r="G73" s="125"/>
      <c r="H73" s="95">
        <v>199.43</v>
      </c>
      <c r="I73" s="95"/>
      <c r="J73" s="125"/>
      <c r="K73" s="81"/>
      <c r="L73" s="82" t="str">
        <f t="shared" si="2"/>
        <v>m³</v>
      </c>
      <c r="M73" s="83">
        <f t="shared" si="3"/>
        <v>199.43</v>
      </c>
      <c r="N73" s="99"/>
    </row>
    <row r="74" spans="1:14" x14ac:dyDescent="0.25">
      <c r="A74" s="75"/>
      <c r="B74" s="76" t="s">
        <v>223</v>
      </c>
      <c r="C74" s="96"/>
      <c r="D74" s="125"/>
      <c r="E74" s="125"/>
      <c r="F74" s="94"/>
      <c r="G74" s="125"/>
      <c r="H74" s="95">
        <v>224.66</v>
      </c>
      <c r="I74" s="95"/>
      <c r="J74" s="125"/>
      <c r="K74" s="81"/>
      <c r="L74" s="82" t="str">
        <f t="shared" si="2"/>
        <v>m³</v>
      </c>
      <c r="M74" s="83">
        <f t="shared" si="3"/>
        <v>224.66</v>
      </c>
      <c r="N74" s="99"/>
    </row>
    <row r="75" spans="1:14" x14ac:dyDescent="0.25">
      <c r="A75" s="75"/>
      <c r="B75" s="76" t="s">
        <v>224</v>
      </c>
      <c r="C75" s="96"/>
      <c r="D75" s="125"/>
      <c r="E75" s="125"/>
      <c r="F75" s="94"/>
      <c r="G75" s="125"/>
      <c r="H75" s="95">
        <v>302.35000000000002</v>
      </c>
      <c r="I75" s="95"/>
      <c r="J75" s="125"/>
      <c r="K75" s="81"/>
      <c r="L75" s="82" t="str">
        <f t="shared" si="2"/>
        <v>m³</v>
      </c>
      <c r="M75" s="83">
        <f t="shared" si="3"/>
        <v>302.35000000000002</v>
      </c>
      <c r="N75" s="99"/>
    </row>
    <row r="76" spans="1:14" x14ac:dyDescent="0.25">
      <c r="A76" s="75"/>
      <c r="B76" s="76" t="s">
        <v>225</v>
      </c>
      <c r="C76" s="96"/>
      <c r="D76" s="125"/>
      <c r="E76" s="125"/>
      <c r="F76" s="94"/>
      <c r="G76" s="125"/>
      <c r="H76" s="95">
        <v>125.02</v>
      </c>
      <c r="I76" s="95"/>
      <c r="J76" s="125"/>
      <c r="K76" s="81"/>
      <c r="L76" s="82" t="str">
        <f t="shared" si="2"/>
        <v>m³</v>
      </c>
      <c r="M76" s="83">
        <f t="shared" si="3"/>
        <v>125.02</v>
      </c>
      <c r="N76" s="99"/>
    </row>
    <row r="77" spans="1:14" x14ac:dyDescent="0.25">
      <c r="A77" s="75"/>
      <c r="B77" s="76" t="s">
        <v>226</v>
      </c>
      <c r="C77" s="96"/>
      <c r="D77" s="125"/>
      <c r="E77" s="125"/>
      <c r="F77" s="94"/>
      <c r="G77" s="125"/>
      <c r="H77" s="95">
        <v>154.65</v>
      </c>
      <c r="I77" s="95"/>
      <c r="J77" s="125"/>
      <c r="K77" s="81"/>
      <c r="L77" s="82" t="str">
        <f t="shared" si="2"/>
        <v>m³</v>
      </c>
      <c r="M77" s="83">
        <f t="shared" si="3"/>
        <v>154.65</v>
      </c>
      <c r="N77" s="99"/>
    </row>
    <row r="78" spans="1:14" x14ac:dyDescent="0.25">
      <c r="A78" s="75"/>
      <c r="B78" s="76" t="s">
        <v>227</v>
      </c>
      <c r="C78" s="96"/>
      <c r="D78" s="125"/>
      <c r="E78" s="125"/>
      <c r="F78" s="94"/>
      <c r="G78" s="125"/>
      <c r="H78" s="95">
        <v>620.97</v>
      </c>
      <c r="I78" s="95"/>
      <c r="J78" s="125"/>
      <c r="K78" s="81"/>
      <c r="L78" s="82" t="str">
        <f t="shared" si="2"/>
        <v>m³</v>
      </c>
      <c r="M78" s="83">
        <f t="shared" si="3"/>
        <v>620.97</v>
      </c>
      <c r="N78" s="99"/>
    </row>
    <row r="79" spans="1:14" x14ac:dyDescent="0.25">
      <c r="A79" s="75"/>
      <c r="B79" s="76" t="s">
        <v>228</v>
      </c>
      <c r="C79" s="96"/>
      <c r="D79" s="125"/>
      <c r="E79" s="125"/>
      <c r="F79" s="94"/>
      <c r="G79" s="125"/>
      <c r="H79" s="95">
        <v>976.11</v>
      </c>
      <c r="I79" s="95"/>
      <c r="J79" s="125"/>
      <c r="K79" s="81"/>
      <c r="L79" s="82" t="str">
        <f t="shared" si="2"/>
        <v>m³</v>
      </c>
      <c r="M79" s="83">
        <f t="shared" si="3"/>
        <v>976.11</v>
      </c>
      <c r="N79" s="99"/>
    </row>
    <row r="80" spans="1:14" ht="15.75" thickBot="1" x14ac:dyDescent="0.3">
      <c r="A80" s="75"/>
      <c r="B80" s="76" t="s">
        <v>229</v>
      </c>
      <c r="C80" s="96"/>
      <c r="D80" s="125"/>
      <c r="E80" s="125"/>
      <c r="F80" s="94"/>
      <c r="G80" s="125"/>
      <c r="H80" s="95">
        <v>394.73</v>
      </c>
      <c r="I80" s="95"/>
      <c r="J80" s="125"/>
      <c r="K80" s="81"/>
      <c r="L80" s="82" t="str">
        <f t="shared" si="2"/>
        <v>m³</v>
      </c>
      <c r="M80" s="83">
        <f t="shared" si="3"/>
        <v>394.73</v>
      </c>
      <c r="N80" s="99"/>
    </row>
    <row r="81" spans="1:14" ht="30" x14ac:dyDescent="0.25">
      <c r="A81" s="68" t="str">
        <f>'Orçamento Sintético'!A15</f>
        <v xml:space="preserve"> 3.1.1.2 </v>
      </c>
      <c r="B81" s="93" t="str">
        <f>VLOOKUP(A81,'Orçamento Sintético'!A:I,4,FALSE())</f>
        <v>REGULARIZAÇÃO E COMPACTAÇÃO DE SUBLEITO DE SOLO PREDOMINANTEMENTE ARENOSO. AF_11/2019</v>
      </c>
      <c r="C81" s="70"/>
      <c r="D81" s="70"/>
      <c r="E81" s="70"/>
      <c r="F81" s="70"/>
      <c r="G81" s="70"/>
      <c r="H81" s="70"/>
      <c r="I81" s="71"/>
      <c r="J81" s="70"/>
      <c r="K81" s="72"/>
      <c r="L81" s="73" t="str">
        <f>VLOOKUP(A81,'Orçamento Sintético'!A:I,5,FALSE())</f>
        <v>m²</v>
      </c>
      <c r="M81" s="74">
        <f>SUM(M82:M103)</f>
        <v>36195.74</v>
      </c>
    </row>
    <row r="82" spans="1:14" x14ac:dyDescent="0.25">
      <c r="A82" s="75"/>
      <c r="B82" s="76" t="s">
        <v>208</v>
      </c>
      <c r="C82" s="77">
        <v>248.3</v>
      </c>
      <c r="D82" s="125">
        <v>7</v>
      </c>
      <c r="E82" s="125"/>
      <c r="F82" s="94"/>
      <c r="G82" s="125"/>
      <c r="H82" s="95"/>
      <c r="I82" s="95"/>
      <c r="J82" s="125"/>
      <c r="K82" s="81"/>
      <c r="L82" s="82" t="str">
        <f t="shared" ref="L82:L103" si="4">L81</f>
        <v>m²</v>
      </c>
      <c r="M82" s="83">
        <f t="shared" ref="M82:M103" si="5">C82*D82</f>
        <v>1738.1</v>
      </c>
      <c r="N82" s="99"/>
    </row>
    <row r="83" spans="1:14" x14ac:dyDescent="0.25">
      <c r="A83" s="75"/>
      <c r="B83" s="76" t="s">
        <v>209</v>
      </c>
      <c r="C83" s="96">
        <v>93.34</v>
      </c>
      <c r="D83" s="125">
        <v>7</v>
      </c>
      <c r="E83" s="125"/>
      <c r="F83" s="94"/>
      <c r="G83" s="125"/>
      <c r="H83" s="95"/>
      <c r="I83" s="95"/>
      <c r="J83" s="125"/>
      <c r="K83" s="81"/>
      <c r="L83" s="82" t="str">
        <f t="shared" si="4"/>
        <v>m²</v>
      </c>
      <c r="M83" s="83">
        <f t="shared" si="5"/>
        <v>653.38</v>
      </c>
      <c r="N83" s="99"/>
    </row>
    <row r="84" spans="1:14" x14ac:dyDescent="0.25">
      <c r="A84" s="75"/>
      <c r="B84" s="76" t="s">
        <v>210</v>
      </c>
      <c r="C84" s="96">
        <v>130</v>
      </c>
      <c r="D84" s="125">
        <v>7</v>
      </c>
      <c r="E84" s="125"/>
      <c r="F84" s="94"/>
      <c r="G84" s="125"/>
      <c r="H84" s="95"/>
      <c r="I84" s="95"/>
      <c r="J84" s="125"/>
      <c r="K84" s="81"/>
      <c r="L84" s="82" t="str">
        <f t="shared" si="4"/>
        <v>m²</v>
      </c>
      <c r="M84" s="83">
        <f t="shared" si="5"/>
        <v>910</v>
      </c>
      <c r="N84" s="99"/>
    </row>
    <row r="85" spans="1:14" x14ac:dyDescent="0.25">
      <c r="A85" s="75"/>
      <c r="B85" s="76" t="s">
        <v>211</v>
      </c>
      <c r="C85" s="96">
        <v>309.25</v>
      </c>
      <c r="D85" s="125">
        <v>7</v>
      </c>
      <c r="E85" s="125"/>
      <c r="F85" s="94"/>
      <c r="G85" s="125"/>
      <c r="H85" s="95"/>
      <c r="I85" s="95"/>
      <c r="J85" s="125"/>
      <c r="K85" s="81"/>
      <c r="L85" s="82" t="str">
        <f t="shared" si="4"/>
        <v>m²</v>
      </c>
      <c r="M85" s="83">
        <f t="shared" si="5"/>
        <v>2164.75</v>
      </c>
      <c r="N85" s="99"/>
    </row>
    <row r="86" spans="1:14" x14ac:dyDescent="0.25">
      <c r="A86" s="75"/>
      <c r="B86" s="76" t="s">
        <v>212</v>
      </c>
      <c r="C86" s="96">
        <v>367.28</v>
      </c>
      <c r="D86" s="125">
        <v>7</v>
      </c>
      <c r="E86" s="125"/>
      <c r="F86" s="94"/>
      <c r="G86" s="125"/>
      <c r="H86" s="95"/>
      <c r="I86" s="95"/>
      <c r="J86" s="125"/>
      <c r="K86" s="81"/>
      <c r="L86" s="82" t="str">
        <f t="shared" si="4"/>
        <v>m²</v>
      </c>
      <c r="M86" s="83">
        <f t="shared" si="5"/>
        <v>2570.96</v>
      </c>
      <c r="N86" s="99"/>
    </row>
    <row r="87" spans="1:14" x14ac:dyDescent="0.25">
      <c r="A87" s="75"/>
      <c r="B87" s="76" t="s">
        <v>213</v>
      </c>
      <c r="C87" s="96">
        <v>347.65</v>
      </c>
      <c r="D87" s="125">
        <v>7</v>
      </c>
      <c r="E87" s="125"/>
      <c r="F87" s="94"/>
      <c r="G87" s="125"/>
      <c r="H87" s="95"/>
      <c r="I87" s="95"/>
      <c r="J87" s="125"/>
      <c r="K87" s="81"/>
      <c r="L87" s="82" t="str">
        <f t="shared" si="4"/>
        <v>m²</v>
      </c>
      <c r="M87" s="83">
        <f t="shared" si="5"/>
        <v>2433.5500000000002</v>
      </c>
      <c r="N87" s="99"/>
    </row>
    <row r="88" spans="1:14" x14ac:dyDescent="0.25">
      <c r="A88" s="75"/>
      <c r="B88" s="76" t="s">
        <v>214</v>
      </c>
      <c r="C88" s="96">
        <v>294.22000000000003</v>
      </c>
      <c r="D88" s="125">
        <v>7</v>
      </c>
      <c r="E88" s="125"/>
      <c r="F88" s="94"/>
      <c r="G88" s="125"/>
      <c r="H88" s="95"/>
      <c r="I88" s="95"/>
      <c r="J88" s="125"/>
      <c r="K88" s="81"/>
      <c r="L88" s="82" t="str">
        <f t="shared" si="4"/>
        <v>m²</v>
      </c>
      <c r="M88" s="83">
        <f t="shared" si="5"/>
        <v>2059.54</v>
      </c>
      <c r="N88" s="99"/>
    </row>
    <row r="89" spans="1:14" x14ac:dyDescent="0.25">
      <c r="A89" s="75"/>
      <c r="B89" s="76" t="s">
        <v>215</v>
      </c>
      <c r="C89" s="96">
        <v>153.01</v>
      </c>
      <c r="D89" s="125">
        <v>7</v>
      </c>
      <c r="E89" s="125"/>
      <c r="F89" s="94"/>
      <c r="G89" s="125"/>
      <c r="H89" s="95"/>
      <c r="I89" s="95"/>
      <c r="J89" s="125"/>
      <c r="K89" s="81"/>
      <c r="L89" s="82" t="str">
        <f t="shared" si="4"/>
        <v>m²</v>
      </c>
      <c r="M89" s="83">
        <f t="shared" si="5"/>
        <v>1071.07</v>
      </c>
      <c r="N89" s="99"/>
    </row>
    <row r="90" spans="1:14" x14ac:dyDescent="0.25">
      <c r="A90" s="75"/>
      <c r="B90" s="76" t="s">
        <v>216</v>
      </c>
      <c r="C90" s="96">
        <v>127.95</v>
      </c>
      <c r="D90" s="125">
        <v>7</v>
      </c>
      <c r="E90" s="125"/>
      <c r="F90" s="94"/>
      <c r="G90" s="125"/>
      <c r="H90" s="95"/>
      <c r="I90" s="95"/>
      <c r="J90" s="125"/>
      <c r="K90" s="81"/>
      <c r="L90" s="82" t="str">
        <f t="shared" si="4"/>
        <v>m²</v>
      </c>
      <c r="M90" s="83">
        <f t="shared" si="5"/>
        <v>895.65</v>
      </c>
      <c r="N90" s="99"/>
    </row>
    <row r="91" spans="1:14" x14ac:dyDescent="0.25">
      <c r="A91" s="75"/>
      <c r="B91" s="76" t="s">
        <v>217</v>
      </c>
      <c r="C91" s="96">
        <v>425.26</v>
      </c>
      <c r="D91" s="125">
        <v>7</v>
      </c>
      <c r="E91" s="125"/>
      <c r="F91" s="94"/>
      <c r="G91" s="125"/>
      <c r="H91" s="95"/>
      <c r="I91" s="95"/>
      <c r="J91" s="125"/>
      <c r="K91" s="81"/>
      <c r="L91" s="82" t="str">
        <f t="shared" si="4"/>
        <v>m²</v>
      </c>
      <c r="M91" s="83">
        <f t="shared" si="5"/>
        <v>2976.82</v>
      </c>
      <c r="N91" s="99"/>
    </row>
    <row r="92" spans="1:14" x14ac:dyDescent="0.25">
      <c r="A92" s="75"/>
      <c r="B92" s="76" t="s">
        <v>218</v>
      </c>
      <c r="C92" s="96">
        <v>575.19000000000005</v>
      </c>
      <c r="D92" s="125">
        <v>7</v>
      </c>
      <c r="E92" s="125"/>
      <c r="F92" s="94"/>
      <c r="G92" s="125"/>
      <c r="H92" s="95"/>
      <c r="I92" s="95"/>
      <c r="J92" s="125"/>
      <c r="K92" s="81"/>
      <c r="L92" s="82" t="str">
        <f t="shared" si="4"/>
        <v>m²</v>
      </c>
      <c r="M92" s="83">
        <f t="shared" si="5"/>
        <v>4026.33</v>
      </c>
      <c r="N92" s="99"/>
    </row>
    <row r="93" spans="1:14" x14ac:dyDescent="0.25">
      <c r="A93" s="75"/>
      <c r="B93" s="76" t="s">
        <v>219</v>
      </c>
      <c r="C93" s="96">
        <v>112.24</v>
      </c>
      <c r="D93" s="125">
        <v>7</v>
      </c>
      <c r="E93" s="125"/>
      <c r="F93" s="94"/>
      <c r="G93" s="125"/>
      <c r="H93" s="95"/>
      <c r="I93" s="95"/>
      <c r="J93" s="125"/>
      <c r="K93" s="81"/>
      <c r="L93" s="82" t="str">
        <f t="shared" si="4"/>
        <v>m²</v>
      </c>
      <c r="M93" s="83">
        <f t="shared" si="5"/>
        <v>785.68</v>
      </c>
      <c r="N93" s="99"/>
    </row>
    <row r="94" spans="1:14" x14ac:dyDescent="0.25">
      <c r="A94" s="75"/>
      <c r="B94" s="76" t="s">
        <v>220</v>
      </c>
      <c r="C94" s="96">
        <v>63.69</v>
      </c>
      <c r="D94" s="125">
        <v>7</v>
      </c>
      <c r="E94" s="125"/>
      <c r="F94" s="94"/>
      <c r="G94" s="125"/>
      <c r="H94" s="95"/>
      <c r="I94" s="95"/>
      <c r="J94" s="125"/>
      <c r="K94" s="81"/>
      <c r="L94" s="82" t="str">
        <f t="shared" si="4"/>
        <v>m²</v>
      </c>
      <c r="M94" s="83">
        <f t="shared" si="5"/>
        <v>445.83</v>
      </c>
      <c r="N94" s="99"/>
    </row>
    <row r="95" spans="1:14" x14ac:dyDescent="0.25">
      <c r="A95" s="75"/>
      <c r="B95" s="76" t="s">
        <v>221</v>
      </c>
      <c r="C95" s="96">
        <v>315.86</v>
      </c>
      <c r="D95" s="125">
        <v>7</v>
      </c>
      <c r="E95" s="125"/>
      <c r="F95" s="94"/>
      <c r="G95" s="125"/>
      <c r="H95" s="95"/>
      <c r="I95" s="95"/>
      <c r="J95" s="125"/>
      <c r="K95" s="81"/>
      <c r="L95" s="82" t="str">
        <f t="shared" si="4"/>
        <v>m²</v>
      </c>
      <c r="M95" s="83">
        <f t="shared" si="5"/>
        <v>2211.02</v>
      </c>
      <c r="N95" s="99"/>
    </row>
    <row r="96" spans="1:14" x14ac:dyDescent="0.25">
      <c r="A96" s="75"/>
      <c r="B96" s="76" t="s">
        <v>222</v>
      </c>
      <c r="C96" s="96">
        <v>136.69</v>
      </c>
      <c r="D96" s="125">
        <v>7</v>
      </c>
      <c r="E96" s="125"/>
      <c r="F96" s="94"/>
      <c r="G96" s="125"/>
      <c r="H96" s="95"/>
      <c r="I96" s="95"/>
      <c r="J96" s="125"/>
      <c r="K96" s="81"/>
      <c r="L96" s="82" t="str">
        <f t="shared" si="4"/>
        <v>m²</v>
      </c>
      <c r="M96" s="83">
        <f t="shared" si="5"/>
        <v>956.83</v>
      </c>
      <c r="N96" s="99"/>
    </row>
    <row r="97" spans="1:16" x14ac:dyDescent="0.25">
      <c r="A97" s="75"/>
      <c r="B97" s="76" t="s">
        <v>223</v>
      </c>
      <c r="C97" s="96">
        <v>133.80000000000001</v>
      </c>
      <c r="D97" s="125">
        <v>7</v>
      </c>
      <c r="E97" s="125"/>
      <c r="F97" s="94"/>
      <c r="G97" s="125"/>
      <c r="H97" s="95"/>
      <c r="I97" s="95"/>
      <c r="J97" s="125"/>
      <c r="K97" s="81"/>
      <c r="L97" s="82" t="str">
        <f t="shared" si="4"/>
        <v>m²</v>
      </c>
      <c r="M97" s="83">
        <f t="shared" si="5"/>
        <v>936.6</v>
      </c>
      <c r="N97" s="99"/>
    </row>
    <row r="98" spans="1:16" x14ac:dyDescent="0.25">
      <c r="A98" s="75"/>
      <c r="B98" s="76" t="s">
        <v>224</v>
      </c>
      <c r="C98" s="96">
        <v>274.26</v>
      </c>
      <c r="D98" s="125">
        <v>7</v>
      </c>
      <c r="E98" s="125"/>
      <c r="F98" s="94"/>
      <c r="G98" s="125"/>
      <c r="H98" s="95"/>
      <c r="I98" s="95"/>
      <c r="J98" s="125"/>
      <c r="K98" s="81"/>
      <c r="L98" s="82" t="str">
        <f t="shared" si="4"/>
        <v>m²</v>
      </c>
      <c r="M98" s="83">
        <f t="shared" si="5"/>
        <v>1919.82</v>
      </c>
      <c r="N98" s="99"/>
    </row>
    <row r="99" spans="1:16" x14ac:dyDescent="0.25">
      <c r="A99" s="75"/>
      <c r="B99" s="76" t="s">
        <v>225</v>
      </c>
      <c r="C99" s="96">
        <v>114.67</v>
      </c>
      <c r="D99" s="125">
        <v>7</v>
      </c>
      <c r="E99" s="125"/>
      <c r="F99" s="94"/>
      <c r="G99" s="125"/>
      <c r="H99" s="95"/>
      <c r="I99" s="95"/>
      <c r="J99" s="125"/>
      <c r="K99" s="81"/>
      <c r="L99" s="82" t="str">
        <f t="shared" si="4"/>
        <v>m²</v>
      </c>
      <c r="M99" s="83">
        <f t="shared" si="5"/>
        <v>802.69</v>
      </c>
      <c r="N99" s="99"/>
    </row>
    <row r="100" spans="1:16" x14ac:dyDescent="0.25">
      <c r="A100" s="75"/>
      <c r="B100" s="76" t="s">
        <v>226</v>
      </c>
      <c r="C100" s="96">
        <v>95.95</v>
      </c>
      <c r="D100" s="125">
        <v>7</v>
      </c>
      <c r="E100" s="125"/>
      <c r="F100" s="94"/>
      <c r="G100" s="125"/>
      <c r="H100" s="95"/>
      <c r="I100" s="95"/>
      <c r="J100" s="125"/>
      <c r="K100" s="81"/>
      <c r="L100" s="82" t="str">
        <f t="shared" si="4"/>
        <v>m²</v>
      </c>
      <c r="M100" s="83">
        <f t="shared" si="5"/>
        <v>671.65</v>
      </c>
      <c r="N100" s="99"/>
    </row>
    <row r="101" spans="1:16" x14ac:dyDescent="0.25">
      <c r="A101" s="75"/>
      <c r="B101" s="76" t="s">
        <v>227</v>
      </c>
      <c r="C101" s="96">
        <v>372.12</v>
      </c>
      <c r="D101" s="125">
        <v>7</v>
      </c>
      <c r="E101" s="125"/>
      <c r="F101" s="94"/>
      <c r="G101" s="125"/>
      <c r="H101" s="95"/>
      <c r="I101" s="95"/>
      <c r="J101" s="125"/>
      <c r="K101" s="81"/>
      <c r="L101" s="82" t="str">
        <f t="shared" si="4"/>
        <v>m²</v>
      </c>
      <c r="M101" s="83">
        <f t="shared" si="5"/>
        <v>2604.84</v>
      </c>
      <c r="N101" s="99"/>
    </row>
    <row r="102" spans="1:16" x14ac:dyDescent="0.25">
      <c r="A102" s="75"/>
      <c r="B102" s="76" t="s">
        <v>228</v>
      </c>
      <c r="C102" s="96">
        <v>302.32</v>
      </c>
      <c r="D102" s="125">
        <v>7</v>
      </c>
      <c r="E102" s="125"/>
      <c r="F102" s="94"/>
      <c r="G102" s="125"/>
      <c r="H102" s="95"/>
      <c r="I102" s="95"/>
      <c r="J102" s="125"/>
      <c r="K102" s="81"/>
      <c r="L102" s="82" t="str">
        <f t="shared" si="4"/>
        <v>m²</v>
      </c>
      <c r="M102" s="83">
        <f t="shared" si="5"/>
        <v>2116.2399999999998</v>
      </c>
      <c r="N102" s="99"/>
    </row>
    <row r="103" spans="1:16" ht="15.75" thickBot="1" x14ac:dyDescent="0.3">
      <c r="A103" s="75"/>
      <c r="B103" s="76" t="s">
        <v>229</v>
      </c>
      <c r="C103" s="96">
        <v>177.77</v>
      </c>
      <c r="D103" s="125">
        <v>7</v>
      </c>
      <c r="E103" s="125"/>
      <c r="F103" s="94"/>
      <c r="G103" s="125"/>
      <c r="H103" s="95"/>
      <c r="I103" s="95"/>
      <c r="J103" s="125"/>
      <c r="K103" s="81"/>
      <c r="L103" s="82" t="str">
        <f t="shared" si="4"/>
        <v>m²</v>
      </c>
      <c r="M103" s="83">
        <f t="shared" si="5"/>
        <v>1244.3900000000001</v>
      </c>
      <c r="N103" s="99"/>
    </row>
    <row r="104" spans="1:16" ht="60" x14ac:dyDescent="0.25">
      <c r="A104" s="68" t="str">
        <f>'Orçamento Sintético'!A16</f>
        <v xml:space="preserve"> 3.1.1.3 </v>
      </c>
      <c r="B104" s="93" t="str">
        <f>VLOOKUP(A104,'Orçamento Sintético'!A:I,4,FALSE())</f>
        <v>CARGA, MANOBRA E DESCARGA DE SOLOS E MATERIAIS GRANULARES EM CAMINHÃO BASCULANTE 10 M³ - CARGA COM PÁ CARREGADEIRA (CAÇAMBA DE 1,7 A 2,8 M³ / 128 HP) E DESCARGA LIVRE (UNIDADE: M3). AF_07/2020</v>
      </c>
      <c r="C104" s="70"/>
      <c r="D104" s="70"/>
      <c r="E104" s="70"/>
      <c r="F104" s="70"/>
      <c r="G104" s="70"/>
      <c r="H104" s="70"/>
      <c r="I104" s="71" t="s">
        <v>318</v>
      </c>
      <c r="J104" s="70"/>
      <c r="K104" s="72"/>
      <c r="L104" s="73" t="str">
        <f>VLOOKUP(A104,'Orçamento Sintético'!A:I,5,FALSE())</f>
        <v>m³</v>
      </c>
      <c r="M104" s="74">
        <f>SUM(M105)</f>
        <v>12295.16</v>
      </c>
    </row>
    <row r="105" spans="1:16" ht="15.75" thickBot="1" x14ac:dyDescent="0.3">
      <c r="A105" s="75"/>
      <c r="B105" s="76" t="s">
        <v>319</v>
      </c>
      <c r="C105" s="77"/>
      <c r="D105" s="125"/>
      <c r="E105" s="125"/>
      <c r="F105" s="94"/>
      <c r="G105" s="125"/>
      <c r="H105" s="95">
        <f>M58</f>
        <v>9836.1299999999992</v>
      </c>
      <c r="I105" s="95">
        <v>1.25</v>
      </c>
      <c r="J105" s="125"/>
      <c r="K105" s="81"/>
      <c r="L105" s="82" t="str">
        <f>L104</f>
        <v>m³</v>
      </c>
      <c r="M105" s="83">
        <f>H105*I105</f>
        <v>12295.16</v>
      </c>
      <c r="N105" s="99"/>
    </row>
    <row r="106" spans="1:16" s="100" customFormat="1" ht="45" x14ac:dyDescent="0.25">
      <c r="A106" s="68" t="str">
        <f>'Orçamento Sintético'!A17</f>
        <v xml:space="preserve"> 3.1.1.4 </v>
      </c>
      <c r="B106" s="93" t="str">
        <f>VLOOKUP(A106,'Orçamento Sintético'!A:I,4,FALSE())</f>
        <v>TRANSPORTE COM CAMINHÃO BASCULANTE DE 10 M³, EM VIA URBANA PAVIMENTADA, DMT ATÉ 30 KM (UNIDADE: M3XKM). AF_07/2020</v>
      </c>
      <c r="C106" s="70"/>
      <c r="D106" s="70"/>
      <c r="E106" s="70"/>
      <c r="F106" s="70"/>
      <c r="G106" s="70"/>
      <c r="H106" s="70"/>
      <c r="I106" s="71"/>
      <c r="J106" s="70"/>
      <c r="K106" s="72"/>
      <c r="L106" s="73" t="str">
        <f>VLOOKUP(A106,'Orçamento Sintético'!A:I,5,FALSE())</f>
        <v>M3XKM</v>
      </c>
      <c r="M106" s="74">
        <f>SUM(M107)</f>
        <v>27049.35</v>
      </c>
      <c r="N106" s="101"/>
      <c r="O106" s="101"/>
      <c r="P106" s="101"/>
    </row>
    <row r="107" spans="1:16" s="100" customFormat="1" x14ac:dyDescent="0.25">
      <c r="A107" s="75"/>
      <c r="B107" s="76" t="s">
        <v>317</v>
      </c>
      <c r="C107" s="77"/>
      <c r="D107" s="125"/>
      <c r="E107" s="125"/>
      <c r="F107" s="94"/>
      <c r="G107" s="125"/>
      <c r="H107" s="95">
        <f>M105</f>
        <v>12295.16</v>
      </c>
      <c r="I107" s="95"/>
      <c r="J107" s="125"/>
      <c r="K107" s="95">
        <v>2.2000000000000002</v>
      </c>
      <c r="L107" s="82" t="str">
        <f>L106</f>
        <v>M3XKM</v>
      </c>
      <c r="M107" s="83">
        <f>H107*K107</f>
        <v>27049.35</v>
      </c>
      <c r="N107" s="99"/>
      <c r="O107" s="101"/>
      <c r="P107" s="101"/>
    </row>
    <row r="108" spans="1:16" ht="15.75" thickBot="1" x14ac:dyDescent="0.3">
      <c r="A108" s="75"/>
      <c r="B108" s="76"/>
      <c r="C108" s="96"/>
      <c r="D108" s="125"/>
      <c r="E108" s="125"/>
      <c r="F108" s="94"/>
      <c r="G108" s="125"/>
      <c r="H108" s="95"/>
      <c r="I108" s="95"/>
      <c r="J108" s="125"/>
      <c r="K108" s="81"/>
      <c r="L108" s="82"/>
      <c r="M108" s="83"/>
      <c r="N108" s="99"/>
    </row>
    <row r="109" spans="1:16" ht="15.75" thickBot="1" x14ac:dyDescent="0.3">
      <c r="A109" s="68" t="str">
        <f>'Orçamento Sintético'!A18</f>
        <v xml:space="preserve"> 3.1.2 </v>
      </c>
      <c r="B109" s="93" t="str">
        <f>VLOOKUP(A109,'Orçamento Sintético'!A:I,4,FALSE())</f>
        <v>PAVIMENTAÇÃO</v>
      </c>
      <c r="C109" s="70"/>
      <c r="D109" s="70"/>
      <c r="E109" s="70"/>
      <c r="F109" s="70"/>
      <c r="G109" s="70"/>
      <c r="H109" s="70"/>
      <c r="I109" s="71"/>
      <c r="J109" s="70"/>
      <c r="K109" s="72"/>
      <c r="L109" s="73"/>
      <c r="M109" s="74"/>
    </row>
    <row r="110" spans="1:16" ht="15.75" thickBot="1" x14ac:dyDescent="0.3">
      <c r="A110" s="106"/>
      <c r="B110" s="107"/>
      <c r="C110" s="108"/>
      <c r="D110" s="108"/>
      <c r="E110" s="108"/>
      <c r="F110" s="108"/>
      <c r="G110" s="108"/>
      <c r="H110" s="108"/>
      <c r="I110" s="109"/>
      <c r="J110" s="108"/>
      <c r="K110" s="110"/>
      <c r="L110" s="111"/>
      <c r="M110" s="112"/>
      <c r="N110" s="101"/>
      <c r="O110" s="101"/>
      <c r="P110" s="101"/>
    </row>
    <row r="111" spans="1:16" ht="30" x14ac:dyDescent="0.25">
      <c r="A111" s="68" t="str">
        <f>'Orçamento Sintético'!A19</f>
        <v xml:space="preserve"> 3.1.2.1 </v>
      </c>
      <c r="B111" s="93" t="str">
        <f>VLOOKUP(A111,'Orçamento Sintético'!A:I,4,FALSE())</f>
        <v>EXECUÇÃO DE PAVIMENTO EM PARALELEPÍPEDOS, REJUNTAMENTO COM ARGAMASSA TRAÇO 1:3 (CIMENTO E AREIA). AF_05/2020</v>
      </c>
      <c r="C111" s="113"/>
      <c r="D111" s="113"/>
      <c r="E111" s="113"/>
      <c r="F111" s="113"/>
      <c r="G111" s="114"/>
      <c r="H111" s="114"/>
      <c r="I111" s="115"/>
      <c r="J111" s="114"/>
      <c r="K111" s="115"/>
      <c r="L111" s="73" t="str">
        <f>VLOOKUP(A111,'Orçamento Sintético'!A:I,5,FALSE())</f>
        <v>m²</v>
      </c>
      <c r="M111" s="116">
        <f>SUM(M112:M133)</f>
        <v>36195.74</v>
      </c>
    </row>
    <row r="112" spans="1:16" x14ac:dyDescent="0.25">
      <c r="A112" s="75"/>
      <c r="B112" s="76" t="s">
        <v>208</v>
      </c>
      <c r="C112" s="77">
        <v>248.3</v>
      </c>
      <c r="D112" s="125">
        <v>7</v>
      </c>
      <c r="E112" s="117"/>
      <c r="F112" s="117"/>
      <c r="G112" s="118"/>
      <c r="H112" s="118"/>
      <c r="I112" s="95"/>
      <c r="J112" s="118"/>
      <c r="K112" s="95"/>
      <c r="L112" s="82" t="s">
        <v>45</v>
      </c>
      <c r="M112" s="119">
        <f>C112*D112</f>
        <v>1738.1</v>
      </c>
    </row>
    <row r="113" spans="1:13" x14ac:dyDescent="0.25">
      <c r="A113" s="75"/>
      <c r="B113" s="76" t="s">
        <v>209</v>
      </c>
      <c r="C113" s="96">
        <v>93.34</v>
      </c>
      <c r="D113" s="125">
        <v>7</v>
      </c>
      <c r="E113" s="117"/>
      <c r="F113" s="117"/>
      <c r="G113" s="118"/>
      <c r="H113" s="118"/>
      <c r="I113" s="95"/>
      <c r="J113" s="118"/>
      <c r="K113" s="95"/>
      <c r="L113" s="82" t="s">
        <v>45</v>
      </c>
      <c r="M113" s="119">
        <f t="shared" ref="M113:M133" si="6">C113*D113</f>
        <v>653.38</v>
      </c>
    </row>
    <row r="114" spans="1:13" x14ac:dyDescent="0.25">
      <c r="A114" s="75"/>
      <c r="B114" s="76" t="s">
        <v>210</v>
      </c>
      <c r="C114" s="96">
        <v>130</v>
      </c>
      <c r="D114" s="125">
        <v>7</v>
      </c>
      <c r="E114" s="117"/>
      <c r="F114" s="117"/>
      <c r="G114" s="118"/>
      <c r="H114" s="118"/>
      <c r="I114" s="95"/>
      <c r="J114" s="118"/>
      <c r="K114" s="95"/>
      <c r="L114" s="82" t="s">
        <v>45</v>
      </c>
      <c r="M114" s="119">
        <f t="shared" si="6"/>
        <v>910</v>
      </c>
    </row>
    <row r="115" spans="1:13" x14ac:dyDescent="0.25">
      <c r="A115" s="75"/>
      <c r="B115" s="76" t="s">
        <v>211</v>
      </c>
      <c r="C115" s="96">
        <v>309.25</v>
      </c>
      <c r="D115" s="125">
        <v>7</v>
      </c>
      <c r="E115" s="117"/>
      <c r="F115" s="117"/>
      <c r="G115" s="118"/>
      <c r="H115" s="118"/>
      <c r="I115" s="95"/>
      <c r="J115" s="118"/>
      <c r="K115" s="95"/>
      <c r="L115" s="82" t="s">
        <v>45</v>
      </c>
      <c r="M115" s="119">
        <f t="shared" si="6"/>
        <v>2164.75</v>
      </c>
    </row>
    <row r="116" spans="1:13" x14ac:dyDescent="0.25">
      <c r="A116" s="75"/>
      <c r="B116" s="76" t="s">
        <v>212</v>
      </c>
      <c r="C116" s="96">
        <v>367.28</v>
      </c>
      <c r="D116" s="125">
        <v>7</v>
      </c>
      <c r="E116" s="117"/>
      <c r="F116" s="117"/>
      <c r="G116" s="118"/>
      <c r="H116" s="118"/>
      <c r="I116" s="95"/>
      <c r="J116" s="118"/>
      <c r="K116" s="95"/>
      <c r="L116" s="82" t="s">
        <v>45</v>
      </c>
      <c r="M116" s="119">
        <f t="shared" si="6"/>
        <v>2570.96</v>
      </c>
    </row>
    <row r="117" spans="1:13" x14ac:dyDescent="0.25">
      <c r="A117" s="75"/>
      <c r="B117" s="76" t="s">
        <v>213</v>
      </c>
      <c r="C117" s="96">
        <v>347.65</v>
      </c>
      <c r="D117" s="125">
        <v>7</v>
      </c>
      <c r="E117" s="117"/>
      <c r="F117" s="117"/>
      <c r="G117" s="118"/>
      <c r="H117" s="118"/>
      <c r="I117" s="95"/>
      <c r="J117" s="118"/>
      <c r="K117" s="95"/>
      <c r="L117" s="82" t="s">
        <v>45</v>
      </c>
      <c r="M117" s="119">
        <f t="shared" si="6"/>
        <v>2433.5500000000002</v>
      </c>
    </row>
    <row r="118" spans="1:13" x14ac:dyDescent="0.25">
      <c r="A118" s="75"/>
      <c r="B118" s="76" t="s">
        <v>214</v>
      </c>
      <c r="C118" s="96">
        <v>294.22000000000003</v>
      </c>
      <c r="D118" s="125">
        <v>7</v>
      </c>
      <c r="E118" s="117"/>
      <c r="F118" s="117"/>
      <c r="G118" s="118"/>
      <c r="H118" s="118"/>
      <c r="I118" s="95"/>
      <c r="J118" s="118"/>
      <c r="K118" s="95"/>
      <c r="L118" s="82" t="s">
        <v>45</v>
      </c>
      <c r="M118" s="119">
        <f t="shared" si="6"/>
        <v>2059.54</v>
      </c>
    </row>
    <row r="119" spans="1:13" x14ac:dyDescent="0.25">
      <c r="A119" s="75"/>
      <c r="B119" s="76" t="s">
        <v>215</v>
      </c>
      <c r="C119" s="96">
        <v>153.01</v>
      </c>
      <c r="D119" s="125">
        <v>7</v>
      </c>
      <c r="E119" s="117"/>
      <c r="F119" s="117"/>
      <c r="G119" s="118"/>
      <c r="H119" s="118"/>
      <c r="I119" s="95"/>
      <c r="J119" s="118"/>
      <c r="K119" s="95"/>
      <c r="L119" s="82" t="s">
        <v>45</v>
      </c>
      <c r="M119" s="119">
        <f t="shared" si="6"/>
        <v>1071.07</v>
      </c>
    </row>
    <row r="120" spans="1:13" x14ac:dyDescent="0.25">
      <c r="A120" s="75"/>
      <c r="B120" s="76" t="s">
        <v>216</v>
      </c>
      <c r="C120" s="96">
        <v>127.95</v>
      </c>
      <c r="D120" s="125">
        <v>7</v>
      </c>
      <c r="E120" s="117"/>
      <c r="F120" s="117"/>
      <c r="G120" s="118"/>
      <c r="H120" s="118"/>
      <c r="I120" s="95"/>
      <c r="J120" s="118"/>
      <c r="K120" s="95"/>
      <c r="L120" s="82" t="s">
        <v>45</v>
      </c>
      <c r="M120" s="119">
        <f t="shared" si="6"/>
        <v>895.65</v>
      </c>
    </row>
    <row r="121" spans="1:13" x14ac:dyDescent="0.25">
      <c r="A121" s="75"/>
      <c r="B121" s="76" t="s">
        <v>217</v>
      </c>
      <c r="C121" s="96">
        <v>425.26</v>
      </c>
      <c r="D121" s="125">
        <v>7</v>
      </c>
      <c r="E121" s="117"/>
      <c r="F121" s="117"/>
      <c r="G121" s="118"/>
      <c r="H121" s="118"/>
      <c r="I121" s="95"/>
      <c r="J121" s="118"/>
      <c r="K121" s="95"/>
      <c r="L121" s="82" t="s">
        <v>45</v>
      </c>
      <c r="M121" s="119">
        <f t="shared" si="6"/>
        <v>2976.82</v>
      </c>
    </row>
    <row r="122" spans="1:13" x14ac:dyDescent="0.25">
      <c r="A122" s="75"/>
      <c r="B122" s="76" t="s">
        <v>218</v>
      </c>
      <c r="C122" s="96">
        <v>575.19000000000005</v>
      </c>
      <c r="D122" s="125">
        <v>7</v>
      </c>
      <c r="E122" s="117"/>
      <c r="F122" s="117"/>
      <c r="G122" s="118"/>
      <c r="H122" s="118"/>
      <c r="I122" s="95"/>
      <c r="J122" s="118"/>
      <c r="K122" s="95"/>
      <c r="L122" s="82" t="s">
        <v>45</v>
      </c>
      <c r="M122" s="119">
        <f t="shared" si="6"/>
        <v>4026.33</v>
      </c>
    </row>
    <row r="123" spans="1:13" x14ac:dyDescent="0.25">
      <c r="A123" s="75"/>
      <c r="B123" s="76" t="s">
        <v>219</v>
      </c>
      <c r="C123" s="96">
        <v>112.24</v>
      </c>
      <c r="D123" s="125">
        <v>7</v>
      </c>
      <c r="E123" s="117"/>
      <c r="F123" s="117"/>
      <c r="G123" s="118"/>
      <c r="H123" s="118"/>
      <c r="I123" s="95"/>
      <c r="J123" s="118"/>
      <c r="K123" s="95"/>
      <c r="L123" s="82" t="s">
        <v>45</v>
      </c>
      <c r="M123" s="119">
        <f t="shared" si="6"/>
        <v>785.68</v>
      </c>
    </row>
    <row r="124" spans="1:13" x14ac:dyDescent="0.25">
      <c r="A124" s="75"/>
      <c r="B124" s="76" t="s">
        <v>220</v>
      </c>
      <c r="C124" s="96">
        <v>63.69</v>
      </c>
      <c r="D124" s="125">
        <v>7</v>
      </c>
      <c r="E124" s="117"/>
      <c r="F124" s="117"/>
      <c r="G124" s="118"/>
      <c r="H124" s="118"/>
      <c r="I124" s="95"/>
      <c r="J124" s="118"/>
      <c r="K124" s="95"/>
      <c r="L124" s="82" t="s">
        <v>45</v>
      </c>
      <c r="M124" s="119">
        <f t="shared" si="6"/>
        <v>445.83</v>
      </c>
    </row>
    <row r="125" spans="1:13" x14ac:dyDescent="0.25">
      <c r="A125" s="75"/>
      <c r="B125" s="76" t="s">
        <v>221</v>
      </c>
      <c r="C125" s="96">
        <v>315.86</v>
      </c>
      <c r="D125" s="125">
        <v>7</v>
      </c>
      <c r="E125" s="117"/>
      <c r="F125" s="117"/>
      <c r="G125" s="118"/>
      <c r="H125" s="118"/>
      <c r="I125" s="95"/>
      <c r="J125" s="118"/>
      <c r="K125" s="95"/>
      <c r="L125" s="82" t="s">
        <v>45</v>
      </c>
      <c r="M125" s="119">
        <f t="shared" si="6"/>
        <v>2211.02</v>
      </c>
    </row>
    <row r="126" spans="1:13" x14ac:dyDescent="0.25">
      <c r="A126" s="75"/>
      <c r="B126" s="76" t="s">
        <v>222</v>
      </c>
      <c r="C126" s="96">
        <v>136.69</v>
      </c>
      <c r="D126" s="125">
        <v>7</v>
      </c>
      <c r="E126" s="117"/>
      <c r="F126" s="117"/>
      <c r="G126" s="118"/>
      <c r="H126" s="118"/>
      <c r="I126" s="95"/>
      <c r="J126" s="118"/>
      <c r="K126" s="95"/>
      <c r="L126" s="82" t="s">
        <v>45</v>
      </c>
      <c r="M126" s="119">
        <f t="shared" si="6"/>
        <v>956.83</v>
      </c>
    </row>
    <row r="127" spans="1:13" x14ac:dyDescent="0.25">
      <c r="A127" s="75"/>
      <c r="B127" s="76" t="s">
        <v>223</v>
      </c>
      <c r="C127" s="96">
        <v>133.80000000000001</v>
      </c>
      <c r="D127" s="125">
        <v>7</v>
      </c>
      <c r="E127" s="117"/>
      <c r="F127" s="117"/>
      <c r="G127" s="118"/>
      <c r="H127" s="118"/>
      <c r="I127" s="95"/>
      <c r="J127" s="118"/>
      <c r="K127" s="95"/>
      <c r="L127" s="82" t="s">
        <v>45</v>
      </c>
      <c r="M127" s="119">
        <f t="shared" si="6"/>
        <v>936.6</v>
      </c>
    </row>
    <row r="128" spans="1:13" x14ac:dyDescent="0.25">
      <c r="A128" s="75"/>
      <c r="B128" s="76" t="s">
        <v>224</v>
      </c>
      <c r="C128" s="96">
        <v>274.26</v>
      </c>
      <c r="D128" s="125">
        <v>7</v>
      </c>
      <c r="E128" s="117"/>
      <c r="F128" s="117"/>
      <c r="G128" s="118"/>
      <c r="H128" s="118"/>
      <c r="I128" s="95"/>
      <c r="J128" s="118"/>
      <c r="K128" s="95"/>
      <c r="L128" s="82" t="s">
        <v>45</v>
      </c>
      <c r="M128" s="119">
        <f t="shared" si="6"/>
        <v>1919.82</v>
      </c>
    </row>
    <row r="129" spans="1:16" x14ac:dyDescent="0.25">
      <c r="A129" s="75"/>
      <c r="B129" s="76" t="s">
        <v>225</v>
      </c>
      <c r="C129" s="96">
        <v>114.67</v>
      </c>
      <c r="D129" s="125">
        <v>7</v>
      </c>
      <c r="E129" s="117"/>
      <c r="F129" s="117"/>
      <c r="G129" s="118"/>
      <c r="H129" s="118"/>
      <c r="I129" s="95"/>
      <c r="J129" s="118"/>
      <c r="K129" s="95"/>
      <c r="L129" s="82" t="s">
        <v>45</v>
      </c>
      <c r="M129" s="119">
        <f t="shared" si="6"/>
        <v>802.69</v>
      </c>
    </row>
    <row r="130" spans="1:16" x14ac:dyDescent="0.25">
      <c r="A130" s="75"/>
      <c r="B130" s="76" t="s">
        <v>226</v>
      </c>
      <c r="C130" s="96">
        <v>95.95</v>
      </c>
      <c r="D130" s="125">
        <v>7</v>
      </c>
      <c r="E130" s="117"/>
      <c r="F130" s="117"/>
      <c r="G130" s="118"/>
      <c r="H130" s="118"/>
      <c r="I130" s="95"/>
      <c r="J130" s="118"/>
      <c r="K130" s="95"/>
      <c r="L130" s="82" t="s">
        <v>45</v>
      </c>
      <c r="M130" s="119">
        <f t="shared" si="6"/>
        <v>671.65</v>
      </c>
    </row>
    <row r="131" spans="1:16" s="100" customFormat="1" x14ac:dyDescent="0.25">
      <c r="A131" s="75"/>
      <c r="B131" s="76" t="s">
        <v>227</v>
      </c>
      <c r="C131" s="96">
        <v>372.12</v>
      </c>
      <c r="D131" s="125">
        <v>7</v>
      </c>
      <c r="E131" s="117"/>
      <c r="F131" s="117"/>
      <c r="G131" s="118"/>
      <c r="H131" s="118"/>
      <c r="I131" s="95"/>
      <c r="J131" s="118"/>
      <c r="K131" s="95"/>
      <c r="L131" s="82" t="s">
        <v>45</v>
      </c>
      <c r="M131" s="119">
        <f t="shared" si="6"/>
        <v>2604.84</v>
      </c>
      <c r="N131" s="101"/>
      <c r="O131" s="101"/>
      <c r="P131" s="101"/>
    </row>
    <row r="132" spans="1:16" s="100" customFormat="1" x14ac:dyDescent="0.25">
      <c r="A132" s="75"/>
      <c r="B132" s="76" t="s">
        <v>228</v>
      </c>
      <c r="C132" s="96">
        <v>302.32</v>
      </c>
      <c r="D132" s="125">
        <v>7</v>
      </c>
      <c r="E132" s="117"/>
      <c r="F132" s="117"/>
      <c r="G132" s="118"/>
      <c r="H132" s="118"/>
      <c r="I132" s="95"/>
      <c r="J132" s="118"/>
      <c r="K132" s="95"/>
      <c r="L132" s="82" t="s">
        <v>45</v>
      </c>
      <c r="M132" s="119">
        <f t="shared" si="6"/>
        <v>2116.2399999999998</v>
      </c>
      <c r="N132" s="101"/>
      <c r="O132" s="101"/>
      <c r="P132" s="101"/>
    </row>
    <row r="133" spans="1:16" s="100" customFormat="1" ht="15.75" thickBot="1" x14ac:dyDescent="0.3">
      <c r="A133" s="75"/>
      <c r="B133" s="76" t="s">
        <v>229</v>
      </c>
      <c r="C133" s="96">
        <v>177.77</v>
      </c>
      <c r="D133" s="125">
        <v>7</v>
      </c>
      <c r="E133" s="117"/>
      <c r="F133" s="117"/>
      <c r="G133" s="118"/>
      <c r="H133" s="118"/>
      <c r="I133" s="95"/>
      <c r="J133" s="118"/>
      <c r="K133" s="95"/>
      <c r="L133" s="82" t="s">
        <v>45</v>
      </c>
      <c r="M133" s="119">
        <f t="shared" si="6"/>
        <v>1244.3900000000001</v>
      </c>
      <c r="N133" s="101"/>
      <c r="O133" s="101"/>
      <c r="P133" s="101"/>
    </row>
    <row r="134" spans="1:16" ht="45" x14ac:dyDescent="0.25">
      <c r="A134" s="68" t="str">
        <f>'Orçamento Sintético'!A20</f>
        <v xml:space="preserve"> 3.1.2.2 </v>
      </c>
      <c r="B134" s="93" t="str">
        <f>VLOOKUP(A134,'Orçamento Sintético'!A:I,4,FALSE())</f>
        <v>TRANSPORTE COM CAMINHÃO BASCULANTE DE 14 M³, EM VIA URBANA PAVIMENTADA, DMT ATÉ 30 KM (UNIDADE: M3XKM). AF_07/2020</v>
      </c>
      <c r="C134" s="113"/>
      <c r="D134" s="113"/>
      <c r="E134" s="113" t="s">
        <v>321</v>
      </c>
      <c r="F134" s="113"/>
      <c r="G134" s="114"/>
      <c r="H134" s="123" t="s">
        <v>322</v>
      </c>
      <c r="I134" s="115"/>
      <c r="J134" s="114"/>
      <c r="K134" s="115"/>
      <c r="L134" s="73" t="str">
        <f>VLOOKUP(A134,'Orçamento Sintético'!A:I,5,FALSE())</f>
        <v>M3XKM</v>
      </c>
      <c r="M134" s="116">
        <f>SUM(M135:M135)</f>
        <v>111084.73</v>
      </c>
    </row>
    <row r="135" spans="1:16" ht="15.75" thickBot="1" x14ac:dyDescent="0.3">
      <c r="A135" s="75"/>
      <c r="B135" s="76" t="s">
        <v>320</v>
      </c>
      <c r="C135" s="77"/>
      <c r="D135" s="125"/>
      <c r="E135" s="117">
        <v>33</v>
      </c>
      <c r="F135" s="117"/>
      <c r="G135" s="118">
        <f>M111</f>
        <v>36195.74</v>
      </c>
      <c r="H135" s="176">
        <v>3.0999999999999999E-3</v>
      </c>
      <c r="I135" s="95"/>
      <c r="J135" s="118"/>
      <c r="K135" s="95">
        <v>30</v>
      </c>
      <c r="L135" s="82" t="str">
        <f>L134</f>
        <v>M3XKM</v>
      </c>
      <c r="M135" s="119">
        <f>E135*G135*H135*K135</f>
        <v>111084.73</v>
      </c>
    </row>
    <row r="136" spans="1:16" s="100" customFormat="1" ht="45" x14ac:dyDescent="0.25">
      <c r="A136" s="68" t="str">
        <f>'Orçamento Sintético'!A21</f>
        <v xml:space="preserve"> 3.1.2.3 </v>
      </c>
      <c r="B136" s="93" t="str">
        <f>VLOOKUP(A136,'Orçamento Sintético'!A:I,4,FALSE())</f>
        <v>TRANSPORTE COM CAMINHÃO BASCULANTE DE 14 M³, EM VIA URBANA PAVIMENTADA, ADICIONAL PARA DMT EXCEDENTE A 30 KM (UNIDADE: M3XKM). AF_07/2020</v>
      </c>
      <c r="C136" s="113"/>
      <c r="D136" s="113"/>
      <c r="E136" s="113" t="s">
        <v>321</v>
      </c>
      <c r="F136" s="113"/>
      <c r="G136" s="114"/>
      <c r="H136" s="123" t="s">
        <v>322</v>
      </c>
      <c r="I136" s="115"/>
      <c r="J136" s="114"/>
      <c r="K136" s="115"/>
      <c r="L136" s="73" t="str">
        <f>VLOOKUP(A136,'Orçamento Sintético'!A:I,5,FALSE())</f>
        <v>M3XKM</v>
      </c>
      <c r="M136" s="116">
        <f>SUM(M137:M137)</f>
        <v>67391.399999999994</v>
      </c>
      <c r="N136" s="101"/>
      <c r="O136" s="101"/>
      <c r="P136" s="101">
        <f>0.15^3</f>
        <v>3.375E-3</v>
      </c>
    </row>
    <row r="137" spans="1:16" s="100" customFormat="1" ht="15.75" thickBot="1" x14ac:dyDescent="0.3">
      <c r="A137" s="75"/>
      <c r="B137" s="76" t="s">
        <v>323</v>
      </c>
      <c r="C137" s="77"/>
      <c r="D137" s="125"/>
      <c r="E137" s="117">
        <v>33</v>
      </c>
      <c r="F137" s="117"/>
      <c r="G137" s="118">
        <f>G135</f>
        <v>36195.74</v>
      </c>
      <c r="H137" s="176">
        <v>3.0999999999999999E-3</v>
      </c>
      <c r="I137" s="95"/>
      <c r="J137" s="118"/>
      <c r="K137" s="95">
        <v>18.2</v>
      </c>
      <c r="L137" s="82" t="str">
        <f>L136</f>
        <v>M3XKM</v>
      </c>
      <c r="M137" s="119">
        <f>E137*G137*H137*K137</f>
        <v>67391.399999999994</v>
      </c>
      <c r="N137" s="101"/>
      <c r="O137" s="101"/>
      <c r="P137" s="101"/>
    </row>
    <row r="138" spans="1:16" s="100" customFormat="1" ht="60" x14ac:dyDescent="0.25">
      <c r="A138" s="68" t="str">
        <f>'Orçamento Sintético'!A22</f>
        <v xml:space="preserve"> 3.1.2.4 </v>
      </c>
      <c r="B138" s="93" t="str">
        <f>VLOOKUP(A138,'Orçamento Sintético'!A:I,4,FALSE())</f>
        <v>ASSENTAMENTO DE GUIA (MEIO-FIO) EM TRECHO RETO, CONFECCIONADA EM CONCRETO PRÉ-FABRICADO, DIMENSÕES 100X15X13X30 CM (COMPRIMENTO X BASE INFERIOR X BASE SUPERIOR X ALTURA). AF_01/2024</v>
      </c>
      <c r="C138" s="113"/>
      <c r="D138" s="113"/>
      <c r="E138" s="113"/>
      <c r="F138" s="113"/>
      <c r="G138" s="114"/>
      <c r="H138" s="114"/>
      <c r="I138" s="115"/>
      <c r="J138" s="114"/>
      <c r="K138" s="115"/>
      <c r="L138" s="73" t="str">
        <f>VLOOKUP(A138,'Orçamento Sintético'!A:I,5,FALSE())</f>
        <v>M</v>
      </c>
      <c r="M138" s="116">
        <f>SUM(M139:M160)</f>
        <v>10341.64</v>
      </c>
      <c r="N138" s="101"/>
      <c r="O138" s="101"/>
      <c r="P138" s="101"/>
    </row>
    <row r="139" spans="1:16" s="100" customFormat="1" x14ac:dyDescent="0.25">
      <c r="A139" s="75"/>
      <c r="B139" s="76" t="s">
        <v>208</v>
      </c>
      <c r="C139" s="77">
        <v>248.3</v>
      </c>
      <c r="D139" s="125"/>
      <c r="E139" s="117">
        <v>2</v>
      </c>
      <c r="F139" s="117"/>
      <c r="G139" s="118"/>
      <c r="H139" s="118"/>
      <c r="I139" s="95"/>
      <c r="J139" s="118"/>
      <c r="K139" s="95"/>
      <c r="L139" s="82" t="str">
        <f>L138</f>
        <v>M</v>
      </c>
      <c r="M139" s="119">
        <f>C139*E139</f>
        <v>496.6</v>
      </c>
      <c r="N139" s="101"/>
      <c r="O139" s="101"/>
      <c r="P139" s="101"/>
    </row>
    <row r="140" spans="1:16" s="100" customFormat="1" x14ac:dyDescent="0.25">
      <c r="A140" s="75"/>
      <c r="B140" s="76" t="s">
        <v>209</v>
      </c>
      <c r="C140" s="96">
        <v>93.34</v>
      </c>
      <c r="D140" s="125"/>
      <c r="E140" s="117">
        <v>2</v>
      </c>
      <c r="F140" s="117"/>
      <c r="G140" s="118"/>
      <c r="H140" s="118"/>
      <c r="I140" s="95"/>
      <c r="J140" s="118"/>
      <c r="K140" s="95"/>
      <c r="L140" s="82" t="str">
        <f t="shared" ref="L140:L160" si="7">L139</f>
        <v>M</v>
      </c>
      <c r="M140" s="119">
        <f t="shared" ref="M140:M160" si="8">C140*E140</f>
        <v>186.68</v>
      </c>
      <c r="N140" s="101"/>
      <c r="O140" s="101"/>
      <c r="P140" s="101"/>
    </row>
    <row r="141" spans="1:16" s="100" customFormat="1" x14ac:dyDescent="0.25">
      <c r="A141" s="75"/>
      <c r="B141" s="76" t="s">
        <v>210</v>
      </c>
      <c r="C141" s="96">
        <v>130</v>
      </c>
      <c r="D141" s="125"/>
      <c r="E141" s="117">
        <v>2</v>
      </c>
      <c r="F141" s="117"/>
      <c r="G141" s="118"/>
      <c r="H141" s="118"/>
      <c r="I141" s="95"/>
      <c r="J141" s="118"/>
      <c r="K141" s="95"/>
      <c r="L141" s="82" t="str">
        <f t="shared" si="7"/>
        <v>M</v>
      </c>
      <c r="M141" s="119">
        <f t="shared" si="8"/>
        <v>260</v>
      </c>
      <c r="N141" s="101"/>
      <c r="O141" s="101"/>
      <c r="P141" s="101"/>
    </row>
    <row r="142" spans="1:16" s="100" customFormat="1" x14ac:dyDescent="0.25">
      <c r="A142" s="75"/>
      <c r="B142" s="76" t="s">
        <v>211</v>
      </c>
      <c r="C142" s="96">
        <v>309.25</v>
      </c>
      <c r="D142" s="125"/>
      <c r="E142" s="117">
        <v>2</v>
      </c>
      <c r="F142" s="117"/>
      <c r="G142" s="118"/>
      <c r="H142" s="118"/>
      <c r="I142" s="95"/>
      <c r="J142" s="118"/>
      <c r="K142" s="95"/>
      <c r="L142" s="82" t="str">
        <f t="shared" si="7"/>
        <v>M</v>
      </c>
      <c r="M142" s="119">
        <f t="shared" si="8"/>
        <v>618.5</v>
      </c>
      <c r="N142" s="101"/>
      <c r="O142" s="101"/>
      <c r="P142" s="101"/>
    </row>
    <row r="143" spans="1:16" s="100" customFormat="1" x14ac:dyDescent="0.25">
      <c r="A143" s="75"/>
      <c r="B143" s="76" t="s">
        <v>212</v>
      </c>
      <c r="C143" s="96">
        <v>367.28</v>
      </c>
      <c r="D143" s="125"/>
      <c r="E143" s="117">
        <v>2</v>
      </c>
      <c r="F143" s="117"/>
      <c r="G143" s="118"/>
      <c r="H143" s="118"/>
      <c r="I143" s="95"/>
      <c r="J143" s="118"/>
      <c r="K143" s="95"/>
      <c r="L143" s="82" t="str">
        <f t="shared" si="7"/>
        <v>M</v>
      </c>
      <c r="M143" s="119">
        <f t="shared" si="8"/>
        <v>734.56</v>
      </c>
      <c r="N143" s="101"/>
      <c r="O143" s="101"/>
      <c r="P143" s="101"/>
    </row>
    <row r="144" spans="1:16" s="100" customFormat="1" x14ac:dyDescent="0.25">
      <c r="A144" s="75"/>
      <c r="B144" s="76" t="s">
        <v>213</v>
      </c>
      <c r="C144" s="96">
        <v>347.65</v>
      </c>
      <c r="D144" s="125"/>
      <c r="E144" s="117">
        <v>2</v>
      </c>
      <c r="F144" s="117"/>
      <c r="G144" s="118"/>
      <c r="H144" s="118"/>
      <c r="I144" s="95"/>
      <c r="J144" s="118"/>
      <c r="K144" s="95"/>
      <c r="L144" s="82" t="str">
        <f t="shared" si="7"/>
        <v>M</v>
      </c>
      <c r="M144" s="119">
        <f t="shared" si="8"/>
        <v>695.3</v>
      </c>
      <c r="N144" s="101"/>
      <c r="O144" s="101"/>
      <c r="P144" s="101"/>
    </row>
    <row r="145" spans="1:16" s="100" customFormat="1" x14ac:dyDescent="0.25">
      <c r="A145" s="75"/>
      <c r="B145" s="76" t="s">
        <v>214</v>
      </c>
      <c r="C145" s="96">
        <v>294.22000000000003</v>
      </c>
      <c r="D145" s="125"/>
      <c r="E145" s="117">
        <v>2</v>
      </c>
      <c r="F145" s="117"/>
      <c r="G145" s="118"/>
      <c r="H145" s="118"/>
      <c r="I145" s="95"/>
      <c r="J145" s="118"/>
      <c r="K145" s="95"/>
      <c r="L145" s="82" t="str">
        <f t="shared" si="7"/>
        <v>M</v>
      </c>
      <c r="M145" s="119">
        <f t="shared" si="8"/>
        <v>588.44000000000005</v>
      </c>
      <c r="N145" s="101"/>
      <c r="O145" s="101"/>
      <c r="P145" s="101"/>
    </row>
    <row r="146" spans="1:16" s="100" customFormat="1" x14ac:dyDescent="0.25">
      <c r="A146" s="75"/>
      <c r="B146" s="76" t="s">
        <v>215</v>
      </c>
      <c r="C146" s="96">
        <v>153.01</v>
      </c>
      <c r="D146" s="125"/>
      <c r="E146" s="117">
        <v>2</v>
      </c>
      <c r="F146" s="117"/>
      <c r="G146" s="118"/>
      <c r="H146" s="118"/>
      <c r="I146" s="95"/>
      <c r="J146" s="118"/>
      <c r="K146" s="95"/>
      <c r="L146" s="82" t="str">
        <f t="shared" si="7"/>
        <v>M</v>
      </c>
      <c r="M146" s="119">
        <f t="shared" si="8"/>
        <v>306.02</v>
      </c>
      <c r="N146" s="101"/>
      <c r="O146" s="101"/>
      <c r="P146" s="101"/>
    </row>
    <row r="147" spans="1:16" s="100" customFormat="1" x14ac:dyDescent="0.25">
      <c r="A147" s="75"/>
      <c r="B147" s="76" t="s">
        <v>216</v>
      </c>
      <c r="C147" s="96">
        <v>127.95</v>
      </c>
      <c r="D147" s="125"/>
      <c r="E147" s="117">
        <v>2</v>
      </c>
      <c r="F147" s="117"/>
      <c r="G147" s="118"/>
      <c r="H147" s="118"/>
      <c r="I147" s="95"/>
      <c r="J147" s="118"/>
      <c r="K147" s="95"/>
      <c r="L147" s="82" t="str">
        <f t="shared" si="7"/>
        <v>M</v>
      </c>
      <c r="M147" s="119">
        <f t="shared" si="8"/>
        <v>255.9</v>
      </c>
      <c r="N147" s="101"/>
      <c r="O147" s="101"/>
      <c r="P147" s="101"/>
    </row>
    <row r="148" spans="1:16" s="100" customFormat="1" x14ac:dyDescent="0.25">
      <c r="A148" s="75"/>
      <c r="B148" s="76" t="s">
        <v>217</v>
      </c>
      <c r="C148" s="96">
        <v>425.26</v>
      </c>
      <c r="D148" s="125"/>
      <c r="E148" s="117">
        <v>2</v>
      </c>
      <c r="F148" s="117"/>
      <c r="G148" s="118"/>
      <c r="H148" s="118"/>
      <c r="I148" s="95"/>
      <c r="J148" s="118"/>
      <c r="K148" s="95"/>
      <c r="L148" s="82" t="str">
        <f t="shared" si="7"/>
        <v>M</v>
      </c>
      <c r="M148" s="119">
        <f t="shared" si="8"/>
        <v>850.52</v>
      </c>
      <c r="N148" s="101"/>
      <c r="O148" s="101"/>
      <c r="P148" s="101"/>
    </row>
    <row r="149" spans="1:16" s="100" customFormat="1" x14ac:dyDescent="0.25">
      <c r="A149" s="75"/>
      <c r="B149" s="76" t="s">
        <v>218</v>
      </c>
      <c r="C149" s="96">
        <v>575.19000000000005</v>
      </c>
      <c r="D149" s="125"/>
      <c r="E149" s="117">
        <v>2</v>
      </c>
      <c r="F149" s="117"/>
      <c r="G149" s="118"/>
      <c r="H149" s="118"/>
      <c r="I149" s="95"/>
      <c r="J149" s="118"/>
      <c r="K149" s="95"/>
      <c r="L149" s="82" t="str">
        <f t="shared" si="7"/>
        <v>M</v>
      </c>
      <c r="M149" s="119">
        <f t="shared" si="8"/>
        <v>1150.3800000000001</v>
      </c>
      <c r="N149" s="101"/>
      <c r="O149" s="101"/>
      <c r="P149" s="101"/>
    </row>
    <row r="150" spans="1:16" s="100" customFormat="1" x14ac:dyDescent="0.25">
      <c r="A150" s="75"/>
      <c r="B150" s="76" t="s">
        <v>219</v>
      </c>
      <c r="C150" s="96">
        <v>112.24</v>
      </c>
      <c r="D150" s="125"/>
      <c r="E150" s="117">
        <v>2</v>
      </c>
      <c r="F150" s="117"/>
      <c r="G150" s="118"/>
      <c r="H150" s="118"/>
      <c r="I150" s="95"/>
      <c r="J150" s="118"/>
      <c r="K150" s="95"/>
      <c r="L150" s="82" t="str">
        <f t="shared" si="7"/>
        <v>M</v>
      </c>
      <c r="M150" s="119">
        <f t="shared" si="8"/>
        <v>224.48</v>
      </c>
      <c r="N150" s="101"/>
      <c r="O150" s="101"/>
      <c r="P150" s="101"/>
    </row>
    <row r="151" spans="1:16" s="100" customFormat="1" x14ac:dyDescent="0.25">
      <c r="A151" s="75"/>
      <c r="B151" s="76" t="s">
        <v>220</v>
      </c>
      <c r="C151" s="96">
        <v>63.69</v>
      </c>
      <c r="D151" s="125"/>
      <c r="E151" s="117">
        <v>2</v>
      </c>
      <c r="F151" s="117"/>
      <c r="G151" s="118"/>
      <c r="H151" s="118"/>
      <c r="I151" s="95"/>
      <c r="J151" s="118"/>
      <c r="K151" s="95"/>
      <c r="L151" s="82" t="str">
        <f t="shared" si="7"/>
        <v>M</v>
      </c>
      <c r="M151" s="119">
        <f t="shared" si="8"/>
        <v>127.38</v>
      </c>
      <c r="N151" s="101"/>
      <c r="O151" s="101"/>
      <c r="P151" s="101"/>
    </row>
    <row r="152" spans="1:16" s="100" customFormat="1" x14ac:dyDescent="0.25">
      <c r="A152" s="75"/>
      <c r="B152" s="76" t="s">
        <v>221</v>
      </c>
      <c r="C152" s="96">
        <v>315.86</v>
      </c>
      <c r="D152" s="125"/>
      <c r="E152" s="117">
        <v>2</v>
      </c>
      <c r="F152" s="117"/>
      <c r="G152" s="118"/>
      <c r="H152" s="118"/>
      <c r="I152" s="95"/>
      <c r="J152" s="118"/>
      <c r="K152" s="95"/>
      <c r="L152" s="82" t="str">
        <f t="shared" si="7"/>
        <v>M</v>
      </c>
      <c r="M152" s="119">
        <f t="shared" si="8"/>
        <v>631.72</v>
      </c>
      <c r="N152" s="101"/>
      <c r="O152" s="101"/>
      <c r="P152" s="101"/>
    </row>
    <row r="153" spans="1:16" s="100" customFormat="1" x14ac:dyDescent="0.25">
      <c r="A153" s="75"/>
      <c r="B153" s="76" t="s">
        <v>222</v>
      </c>
      <c r="C153" s="96">
        <v>136.69</v>
      </c>
      <c r="D153" s="125"/>
      <c r="E153" s="117">
        <v>2</v>
      </c>
      <c r="F153" s="117"/>
      <c r="G153" s="118"/>
      <c r="H153" s="118"/>
      <c r="I153" s="95"/>
      <c r="J153" s="118"/>
      <c r="K153" s="95"/>
      <c r="L153" s="82" t="str">
        <f t="shared" si="7"/>
        <v>M</v>
      </c>
      <c r="M153" s="119">
        <f t="shared" si="8"/>
        <v>273.38</v>
      </c>
      <c r="N153" s="101"/>
      <c r="O153" s="101"/>
      <c r="P153" s="101"/>
    </row>
    <row r="154" spans="1:16" s="100" customFormat="1" x14ac:dyDescent="0.25">
      <c r="A154" s="75"/>
      <c r="B154" s="76" t="s">
        <v>223</v>
      </c>
      <c r="C154" s="96">
        <v>133.80000000000001</v>
      </c>
      <c r="D154" s="125"/>
      <c r="E154" s="117">
        <v>2</v>
      </c>
      <c r="F154" s="117"/>
      <c r="G154" s="118"/>
      <c r="H154" s="118"/>
      <c r="I154" s="95"/>
      <c r="J154" s="118"/>
      <c r="K154" s="95"/>
      <c r="L154" s="82" t="str">
        <f t="shared" si="7"/>
        <v>M</v>
      </c>
      <c r="M154" s="119">
        <f t="shared" si="8"/>
        <v>267.60000000000002</v>
      </c>
      <c r="N154" s="101"/>
      <c r="O154" s="101"/>
      <c r="P154" s="101"/>
    </row>
    <row r="155" spans="1:16" s="100" customFormat="1" x14ac:dyDescent="0.25">
      <c r="A155" s="75"/>
      <c r="B155" s="76" t="s">
        <v>224</v>
      </c>
      <c r="C155" s="96">
        <v>274.26</v>
      </c>
      <c r="D155" s="125"/>
      <c r="E155" s="117">
        <v>2</v>
      </c>
      <c r="F155" s="117"/>
      <c r="G155" s="118"/>
      <c r="H155" s="118"/>
      <c r="I155" s="95"/>
      <c r="J155" s="118"/>
      <c r="K155" s="95"/>
      <c r="L155" s="82" t="str">
        <f t="shared" si="7"/>
        <v>M</v>
      </c>
      <c r="M155" s="119">
        <f t="shared" si="8"/>
        <v>548.52</v>
      </c>
      <c r="N155" s="101"/>
      <c r="O155" s="101"/>
      <c r="P155" s="101"/>
    </row>
    <row r="156" spans="1:16" s="100" customFormat="1" x14ac:dyDescent="0.25">
      <c r="A156" s="75"/>
      <c r="B156" s="76" t="s">
        <v>225</v>
      </c>
      <c r="C156" s="96">
        <v>114.67</v>
      </c>
      <c r="D156" s="125"/>
      <c r="E156" s="117">
        <v>2</v>
      </c>
      <c r="F156" s="117"/>
      <c r="G156" s="118"/>
      <c r="H156" s="118"/>
      <c r="I156" s="95"/>
      <c r="J156" s="118"/>
      <c r="K156" s="95"/>
      <c r="L156" s="82" t="str">
        <f t="shared" si="7"/>
        <v>M</v>
      </c>
      <c r="M156" s="119">
        <f t="shared" si="8"/>
        <v>229.34</v>
      </c>
      <c r="N156" s="101"/>
      <c r="O156" s="101"/>
      <c r="P156" s="101"/>
    </row>
    <row r="157" spans="1:16" s="100" customFormat="1" x14ac:dyDescent="0.25">
      <c r="A157" s="75"/>
      <c r="B157" s="76" t="s">
        <v>226</v>
      </c>
      <c r="C157" s="96">
        <v>95.95</v>
      </c>
      <c r="D157" s="125"/>
      <c r="E157" s="117">
        <v>2</v>
      </c>
      <c r="F157" s="117"/>
      <c r="G157" s="118"/>
      <c r="H157" s="118"/>
      <c r="I157" s="95"/>
      <c r="J157" s="118"/>
      <c r="K157" s="95"/>
      <c r="L157" s="82" t="str">
        <f t="shared" si="7"/>
        <v>M</v>
      </c>
      <c r="M157" s="119">
        <f t="shared" si="8"/>
        <v>191.9</v>
      </c>
      <c r="N157" s="101"/>
      <c r="O157" s="101"/>
      <c r="P157" s="101"/>
    </row>
    <row r="158" spans="1:16" s="100" customFormat="1" x14ac:dyDescent="0.25">
      <c r="A158" s="75"/>
      <c r="B158" s="76" t="s">
        <v>227</v>
      </c>
      <c r="C158" s="96">
        <v>372.12</v>
      </c>
      <c r="D158" s="125"/>
      <c r="E158" s="117">
        <v>2</v>
      </c>
      <c r="F158" s="117"/>
      <c r="G158" s="118"/>
      <c r="H158" s="118"/>
      <c r="I158" s="95"/>
      <c r="J158" s="118"/>
      <c r="K158" s="95"/>
      <c r="L158" s="82" t="str">
        <f t="shared" si="7"/>
        <v>M</v>
      </c>
      <c r="M158" s="119">
        <f t="shared" si="8"/>
        <v>744.24</v>
      </c>
      <c r="N158" s="101"/>
      <c r="O158" s="101"/>
      <c r="P158" s="101"/>
    </row>
    <row r="159" spans="1:16" s="100" customFormat="1" x14ac:dyDescent="0.25">
      <c r="A159" s="75"/>
      <c r="B159" s="76" t="s">
        <v>228</v>
      </c>
      <c r="C159" s="96">
        <v>302.32</v>
      </c>
      <c r="D159" s="125"/>
      <c r="E159" s="117">
        <v>2</v>
      </c>
      <c r="F159" s="117"/>
      <c r="G159" s="118"/>
      <c r="H159" s="118"/>
      <c r="I159" s="95"/>
      <c r="J159" s="118"/>
      <c r="K159" s="95"/>
      <c r="L159" s="82" t="str">
        <f t="shared" si="7"/>
        <v>M</v>
      </c>
      <c r="M159" s="119">
        <f t="shared" si="8"/>
        <v>604.64</v>
      </c>
      <c r="N159" s="101"/>
      <c r="O159" s="101"/>
      <c r="P159" s="101"/>
    </row>
    <row r="160" spans="1:16" s="100" customFormat="1" ht="15.75" thickBot="1" x14ac:dyDescent="0.3">
      <c r="A160" s="75"/>
      <c r="B160" s="76" t="s">
        <v>229</v>
      </c>
      <c r="C160" s="96">
        <v>177.77</v>
      </c>
      <c r="D160" s="125"/>
      <c r="E160" s="117">
        <v>2</v>
      </c>
      <c r="F160" s="117"/>
      <c r="G160" s="118"/>
      <c r="H160" s="118"/>
      <c r="I160" s="95"/>
      <c r="J160" s="118"/>
      <c r="K160" s="95"/>
      <c r="L160" s="82" t="str">
        <f t="shared" si="7"/>
        <v>M</v>
      </c>
      <c r="M160" s="119">
        <f t="shared" si="8"/>
        <v>355.54</v>
      </c>
      <c r="N160" s="101"/>
      <c r="O160" s="101"/>
      <c r="P160" s="101"/>
    </row>
    <row r="161" spans="1:13" ht="15.75" thickBot="1" x14ac:dyDescent="0.3">
      <c r="A161" s="84" t="str">
        <f>'Orçamento Sintético'!A23</f>
        <v xml:space="preserve"> 3.2 </v>
      </c>
      <c r="B161" s="85" t="str">
        <f>VLOOKUP(A161,'Orçamento Sintético'!A:I,4,FALSE())</f>
        <v>PASSEIO CIMENTADO</v>
      </c>
      <c r="C161" s="86"/>
      <c r="D161" s="87"/>
      <c r="E161" s="87"/>
      <c r="F161" s="88"/>
      <c r="G161" s="87"/>
      <c r="H161" s="87"/>
      <c r="I161" s="89"/>
      <c r="J161" s="87"/>
      <c r="K161" s="90"/>
      <c r="L161" s="91"/>
      <c r="M161" s="92"/>
    </row>
    <row r="162" spans="1:13" ht="45" x14ac:dyDescent="0.25">
      <c r="A162" s="68" t="str">
        <f>'Orçamento Sintético'!A24</f>
        <v xml:space="preserve"> 3.2.1 </v>
      </c>
      <c r="B162" s="93" t="str">
        <f>VLOOKUP(A162,'Orçamento Sintético'!A:I,4,FALSE())</f>
        <v>EXECUÇÃO DE PASSEIO (CALÇADA) OU PISO DE CONCRETO COM CONCRETO MOLDADO IN LOCO, USINADO C20, ACABAMENTO CONVENCIONAL, NÃO ARMADO. AF_08/2022</v>
      </c>
      <c r="C162" s="113"/>
      <c r="D162" s="113"/>
      <c r="E162" s="113" t="s">
        <v>239</v>
      </c>
      <c r="F162" s="113"/>
      <c r="G162" s="114"/>
      <c r="H162" s="114"/>
      <c r="I162" s="115"/>
      <c r="J162" s="114"/>
      <c r="K162" s="115"/>
      <c r="L162" s="73" t="str">
        <f>VLOOKUP(A162,'Orçamento Sintético'!A:I,5,FALSE())</f>
        <v>m³</v>
      </c>
      <c r="M162" s="116">
        <f>SUM(M163:M184)</f>
        <v>744.59</v>
      </c>
    </row>
    <row r="163" spans="1:13" x14ac:dyDescent="0.25">
      <c r="A163" s="75"/>
      <c r="B163" s="76" t="s">
        <v>208</v>
      </c>
      <c r="C163" s="77">
        <v>248.3</v>
      </c>
      <c r="D163" s="125">
        <v>1.2</v>
      </c>
      <c r="E163" s="117">
        <v>2</v>
      </c>
      <c r="F163" s="117">
        <v>0.06</v>
      </c>
      <c r="G163" s="118"/>
      <c r="H163" s="118"/>
      <c r="I163" s="95"/>
      <c r="J163" s="118"/>
      <c r="K163" s="95"/>
      <c r="L163" s="82" t="s">
        <v>55</v>
      </c>
      <c r="M163" s="119">
        <f t="shared" ref="M163:M184" si="9">C163*D163*E163*F163</f>
        <v>35.76</v>
      </c>
    </row>
    <row r="164" spans="1:13" x14ac:dyDescent="0.25">
      <c r="A164" s="75"/>
      <c r="B164" s="76" t="s">
        <v>209</v>
      </c>
      <c r="C164" s="96">
        <v>93.34</v>
      </c>
      <c r="D164" s="125">
        <v>1.2</v>
      </c>
      <c r="E164" s="117">
        <v>2</v>
      </c>
      <c r="F164" s="117">
        <v>0.06</v>
      </c>
      <c r="G164" s="118"/>
      <c r="H164" s="118"/>
      <c r="I164" s="95"/>
      <c r="J164" s="118"/>
      <c r="K164" s="95"/>
      <c r="L164" s="82" t="s">
        <v>55</v>
      </c>
      <c r="M164" s="119">
        <f t="shared" si="9"/>
        <v>13.44</v>
      </c>
    </row>
    <row r="165" spans="1:13" x14ac:dyDescent="0.25">
      <c r="A165" s="75"/>
      <c r="B165" s="76" t="s">
        <v>210</v>
      </c>
      <c r="C165" s="96">
        <v>130</v>
      </c>
      <c r="D165" s="125">
        <v>1.2</v>
      </c>
      <c r="E165" s="117">
        <v>2</v>
      </c>
      <c r="F165" s="117">
        <v>0.06</v>
      </c>
      <c r="G165" s="118"/>
      <c r="H165" s="118"/>
      <c r="I165" s="95"/>
      <c r="J165" s="118"/>
      <c r="K165" s="95"/>
      <c r="L165" s="82" t="s">
        <v>55</v>
      </c>
      <c r="M165" s="119">
        <f t="shared" si="9"/>
        <v>18.72</v>
      </c>
    </row>
    <row r="166" spans="1:13" x14ac:dyDescent="0.25">
      <c r="A166" s="75"/>
      <c r="B166" s="76" t="s">
        <v>211</v>
      </c>
      <c r="C166" s="96">
        <v>309.25</v>
      </c>
      <c r="D166" s="125">
        <v>1.2</v>
      </c>
      <c r="E166" s="117">
        <v>2</v>
      </c>
      <c r="F166" s="117">
        <v>0.06</v>
      </c>
      <c r="G166" s="118"/>
      <c r="H166" s="118"/>
      <c r="I166" s="95"/>
      <c r="J166" s="118"/>
      <c r="K166" s="95"/>
      <c r="L166" s="82" t="s">
        <v>55</v>
      </c>
      <c r="M166" s="119">
        <f t="shared" si="9"/>
        <v>44.53</v>
      </c>
    </row>
    <row r="167" spans="1:13" x14ac:dyDescent="0.25">
      <c r="A167" s="75"/>
      <c r="B167" s="76" t="s">
        <v>212</v>
      </c>
      <c r="C167" s="96">
        <v>367.28</v>
      </c>
      <c r="D167" s="125">
        <v>1.2</v>
      </c>
      <c r="E167" s="117">
        <v>2</v>
      </c>
      <c r="F167" s="117">
        <v>0.06</v>
      </c>
      <c r="G167" s="118"/>
      <c r="H167" s="118"/>
      <c r="I167" s="95"/>
      <c r="J167" s="118"/>
      <c r="K167" s="95"/>
      <c r="L167" s="82" t="s">
        <v>55</v>
      </c>
      <c r="M167" s="119">
        <f t="shared" si="9"/>
        <v>52.89</v>
      </c>
    </row>
    <row r="168" spans="1:13" x14ac:dyDescent="0.25">
      <c r="A168" s="75"/>
      <c r="B168" s="76" t="s">
        <v>213</v>
      </c>
      <c r="C168" s="96">
        <v>347.65</v>
      </c>
      <c r="D168" s="125">
        <v>1.2</v>
      </c>
      <c r="E168" s="117">
        <v>2</v>
      </c>
      <c r="F168" s="117">
        <v>0.06</v>
      </c>
      <c r="G168" s="118"/>
      <c r="H168" s="118"/>
      <c r="I168" s="95"/>
      <c r="J168" s="118"/>
      <c r="K168" s="95"/>
      <c r="L168" s="82" t="s">
        <v>55</v>
      </c>
      <c r="M168" s="119">
        <f t="shared" si="9"/>
        <v>50.06</v>
      </c>
    </row>
    <row r="169" spans="1:13" x14ac:dyDescent="0.25">
      <c r="A169" s="75"/>
      <c r="B169" s="76" t="s">
        <v>214</v>
      </c>
      <c r="C169" s="96">
        <v>294.22000000000003</v>
      </c>
      <c r="D169" s="125">
        <v>1.2</v>
      </c>
      <c r="E169" s="117">
        <v>2</v>
      </c>
      <c r="F169" s="117">
        <v>0.06</v>
      </c>
      <c r="G169" s="118"/>
      <c r="H169" s="118"/>
      <c r="I169" s="95"/>
      <c r="J169" s="118"/>
      <c r="K169" s="95"/>
      <c r="L169" s="82" t="s">
        <v>55</v>
      </c>
      <c r="M169" s="119">
        <f t="shared" si="9"/>
        <v>42.37</v>
      </c>
    </row>
    <row r="170" spans="1:13" x14ac:dyDescent="0.25">
      <c r="A170" s="75"/>
      <c r="B170" s="76" t="s">
        <v>215</v>
      </c>
      <c r="C170" s="96">
        <v>153.01</v>
      </c>
      <c r="D170" s="125">
        <v>1.2</v>
      </c>
      <c r="E170" s="117">
        <v>2</v>
      </c>
      <c r="F170" s="117">
        <v>0.06</v>
      </c>
      <c r="G170" s="118"/>
      <c r="H170" s="118"/>
      <c r="I170" s="95"/>
      <c r="J170" s="118"/>
      <c r="K170" s="95"/>
      <c r="L170" s="82" t="s">
        <v>55</v>
      </c>
      <c r="M170" s="119">
        <f t="shared" si="9"/>
        <v>22.03</v>
      </c>
    </row>
    <row r="171" spans="1:13" x14ac:dyDescent="0.25">
      <c r="A171" s="75"/>
      <c r="B171" s="76" t="s">
        <v>216</v>
      </c>
      <c r="C171" s="96">
        <v>127.95</v>
      </c>
      <c r="D171" s="125">
        <v>1.2</v>
      </c>
      <c r="E171" s="117">
        <v>2</v>
      </c>
      <c r="F171" s="117">
        <v>0.06</v>
      </c>
      <c r="G171" s="118"/>
      <c r="H171" s="118"/>
      <c r="I171" s="95"/>
      <c r="J171" s="118"/>
      <c r="K171" s="95"/>
      <c r="L171" s="82" t="s">
        <v>55</v>
      </c>
      <c r="M171" s="119">
        <f t="shared" si="9"/>
        <v>18.420000000000002</v>
      </c>
    </row>
    <row r="172" spans="1:13" x14ac:dyDescent="0.25">
      <c r="A172" s="75"/>
      <c r="B172" s="76" t="s">
        <v>217</v>
      </c>
      <c r="C172" s="96">
        <v>425.26</v>
      </c>
      <c r="D172" s="125">
        <v>1.2</v>
      </c>
      <c r="E172" s="117">
        <v>2</v>
      </c>
      <c r="F172" s="117">
        <v>0.06</v>
      </c>
      <c r="G172" s="118"/>
      <c r="H172" s="118"/>
      <c r="I172" s="95"/>
      <c r="J172" s="118"/>
      <c r="K172" s="95"/>
      <c r="L172" s="82" t="s">
        <v>55</v>
      </c>
      <c r="M172" s="119">
        <f t="shared" si="9"/>
        <v>61.24</v>
      </c>
    </row>
    <row r="173" spans="1:13" x14ac:dyDescent="0.25">
      <c r="A173" s="75"/>
      <c r="B173" s="76" t="s">
        <v>218</v>
      </c>
      <c r="C173" s="96">
        <v>575.19000000000005</v>
      </c>
      <c r="D173" s="125">
        <v>1.2</v>
      </c>
      <c r="E173" s="117">
        <v>2</v>
      </c>
      <c r="F173" s="117">
        <v>0.06</v>
      </c>
      <c r="G173" s="118"/>
      <c r="H173" s="118"/>
      <c r="I173" s="95"/>
      <c r="J173" s="118"/>
      <c r="K173" s="95"/>
      <c r="L173" s="82" t="s">
        <v>55</v>
      </c>
      <c r="M173" s="119">
        <f t="shared" si="9"/>
        <v>82.83</v>
      </c>
    </row>
    <row r="174" spans="1:13" x14ac:dyDescent="0.25">
      <c r="A174" s="75"/>
      <c r="B174" s="76" t="s">
        <v>219</v>
      </c>
      <c r="C174" s="96">
        <v>112.24</v>
      </c>
      <c r="D174" s="125">
        <v>1.2</v>
      </c>
      <c r="E174" s="117">
        <v>2</v>
      </c>
      <c r="F174" s="117">
        <v>0.06</v>
      </c>
      <c r="G174" s="118"/>
      <c r="H174" s="118"/>
      <c r="I174" s="95"/>
      <c r="J174" s="118"/>
      <c r="K174" s="95"/>
      <c r="L174" s="82" t="s">
        <v>55</v>
      </c>
      <c r="M174" s="119">
        <f t="shared" si="9"/>
        <v>16.16</v>
      </c>
    </row>
    <row r="175" spans="1:13" x14ac:dyDescent="0.25">
      <c r="A175" s="75"/>
      <c r="B175" s="76" t="s">
        <v>220</v>
      </c>
      <c r="C175" s="96">
        <v>63.69</v>
      </c>
      <c r="D175" s="125">
        <v>1.2</v>
      </c>
      <c r="E175" s="117">
        <v>2</v>
      </c>
      <c r="F175" s="117">
        <v>0.06</v>
      </c>
      <c r="G175" s="118"/>
      <c r="H175" s="118"/>
      <c r="I175" s="95"/>
      <c r="J175" s="118"/>
      <c r="K175" s="95"/>
      <c r="L175" s="82" t="s">
        <v>55</v>
      </c>
      <c r="M175" s="119">
        <f t="shared" si="9"/>
        <v>9.17</v>
      </c>
    </row>
    <row r="176" spans="1:13" x14ac:dyDescent="0.25">
      <c r="A176" s="75"/>
      <c r="B176" s="76" t="s">
        <v>221</v>
      </c>
      <c r="C176" s="96">
        <v>315.86</v>
      </c>
      <c r="D176" s="125">
        <v>1.2</v>
      </c>
      <c r="E176" s="117">
        <v>2</v>
      </c>
      <c r="F176" s="117">
        <v>0.06</v>
      </c>
      <c r="G176" s="118"/>
      <c r="H176" s="118"/>
      <c r="I176" s="95"/>
      <c r="J176" s="118"/>
      <c r="K176" s="95"/>
      <c r="L176" s="82" t="s">
        <v>55</v>
      </c>
      <c r="M176" s="119">
        <f t="shared" si="9"/>
        <v>45.48</v>
      </c>
    </row>
    <row r="177" spans="1:16" x14ac:dyDescent="0.25">
      <c r="A177" s="75"/>
      <c r="B177" s="76" t="s">
        <v>222</v>
      </c>
      <c r="C177" s="96">
        <v>136.69</v>
      </c>
      <c r="D177" s="125">
        <v>1.2</v>
      </c>
      <c r="E177" s="117">
        <v>2</v>
      </c>
      <c r="F177" s="117">
        <v>0.06</v>
      </c>
      <c r="G177" s="118"/>
      <c r="H177" s="118"/>
      <c r="I177" s="95"/>
      <c r="J177" s="118"/>
      <c r="K177" s="95"/>
      <c r="L177" s="82" t="s">
        <v>55</v>
      </c>
      <c r="M177" s="119">
        <f t="shared" si="9"/>
        <v>19.68</v>
      </c>
    </row>
    <row r="178" spans="1:16" x14ac:dyDescent="0.25">
      <c r="A178" s="75"/>
      <c r="B178" s="76" t="s">
        <v>223</v>
      </c>
      <c r="C178" s="96">
        <v>133.80000000000001</v>
      </c>
      <c r="D178" s="125">
        <v>1.2</v>
      </c>
      <c r="E178" s="117">
        <v>2</v>
      </c>
      <c r="F178" s="117">
        <v>0.06</v>
      </c>
      <c r="G178" s="118"/>
      <c r="H178" s="118"/>
      <c r="I178" s="95"/>
      <c r="J178" s="118"/>
      <c r="K178" s="95"/>
      <c r="L178" s="82" t="s">
        <v>55</v>
      </c>
      <c r="M178" s="119">
        <f t="shared" si="9"/>
        <v>19.27</v>
      </c>
    </row>
    <row r="179" spans="1:16" x14ac:dyDescent="0.25">
      <c r="A179" s="75"/>
      <c r="B179" s="76" t="s">
        <v>224</v>
      </c>
      <c r="C179" s="96">
        <v>274.26</v>
      </c>
      <c r="D179" s="125">
        <v>1.2</v>
      </c>
      <c r="E179" s="117">
        <v>2</v>
      </c>
      <c r="F179" s="117">
        <v>0.06</v>
      </c>
      <c r="G179" s="118"/>
      <c r="H179" s="118"/>
      <c r="I179" s="95"/>
      <c r="J179" s="118"/>
      <c r="K179" s="95"/>
      <c r="L179" s="82" t="s">
        <v>55</v>
      </c>
      <c r="M179" s="119">
        <f t="shared" si="9"/>
        <v>39.49</v>
      </c>
    </row>
    <row r="180" spans="1:16" x14ac:dyDescent="0.25">
      <c r="A180" s="75"/>
      <c r="B180" s="76" t="s">
        <v>225</v>
      </c>
      <c r="C180" s="96">
        <v>114.67</v>
      </c>
      <c r="D180" s="125">
        <v>1.2</v>
      </c>
      <c r="E180" s="117">
        <v>2</v>
      </c>
      <c r="F180" s="117">
        <v>0.06</v>
      </c>
      <c r="G180" s="118"/>
      <c r="H180" s="118"/>
      <c r="I180" s="95"/>
      <c r="J180" s="118"/>
      <c r="K180" s="95"/>
      <c r="L180" s="82" t="s">
        <v>55</v>
      </c>
      <c r="M180" s="119">
        <f t="shared" si="9"/>
        <v>16.510000000000002</v>
      </c>
    </row>
    <row r="181" spans="1:16" x14ac:dyDescent="0.25">
      <c r="A181" s="75"/>
      <c r="B181" s="76" t="s">
        <v>226</v>
      </c>
      <c r="C181" s="96">
        <v>95.95</v>
      </c>
      <c r="D181" s="125">
        <v>1.2</v>
      </c>
      <c r="E181" s="117">
        <v>2</v>
      </c>
      <c r="F181" s="117">
        <v>0.06</v>
      </c>
      <c r="G181" s="118"/>
      <c r="H181" s="118"/>
      <c r="I181" s="95"/>
      <c r="J181" s="118"/>
      <c r="K181" s="95"/>
      <c r="L181" s="82" t="s">
        <v>55</v>
      </c>
      <c r="M181" s="119">
        <f t="shared" si="9"/>
        <v>13.82</v>
      </c>
    </row>
    <row r="182" spans="1:16" s="100" customFormat="1" x14ac:dyDescent="0.25">
      <c r="A182" s="75"/>
      <c r="B182" s="76" t="s">
        <v>227</v>
      </c>
      <c r="C182" s="96">
        <v>372.12</v>
      </c>
      <c r="D182" s="125">
        <v>1.2</v>
      </c>
      <c r="E182" s="117">
        <v>2</v>
      </c>
      <c r="F182" s="117">
        <v>0.06</v>
      </c>
      <c r="G182" s="118"/>
      <c r="H182" s="118"/>
      <c r="I182" s="95"/>
      <c r="J182" s="118"/>
      <c r="K182" s="95"/>
      <c r="L182" s="82" t="s">
        <v>55</v>
      </c>
      <c r="M182" s="119">
        <f t="shared" si="9"/>
        <v>53.59</v>
      </c>
      <c r="N182" s="101"/>
      <c r="O182" s="101"/>
      <c r="P182" s="101"/>
    </row>
    <row r="183" spans="1:16" s="100" customFormat="1" x14ac:dyDescent="0.25">
      <c r="A183" s="75"/>
      <c r="B183" s="76" t="s">
        <v>228</v>
      </c>
      <c r="C183" s="96">
        <v>302.32</v>
      </c>
      <c r="D183" s="125">
        <v>1.2</v>
      </c>
      <c r="E183" s="117">
        <v>2</v>
      </c>
      <c r="F183" s="117">
        <v>0.06</v>
      </c>
      <c r="G183" s="118"/>
      <c r="H183" s="118"/>
      <c r="I183" s="95"/>
      <c r="J183" s="118"/>
      <c r="K183" s="95"/>
      <c r="L183" s="82" t="s">
        <v>55</v>
      </c>
      <c r="M183" s="119">
        <f t="shared" si="9"/>
        <v>43.53</v>
      </c>
      <c r="N183" s="101"/>
      <c r="O183" s="101"/>
      <c r="P183" s="101"/>
    </row>
    <row r="184" spans="1:16" s="100" customFormat="1" ht="15.75" thickBot="1" x14ac:dyDescent="0.3">
      <c r="A184" s="75"/>
      <c r="B184" s="76" t="s">
        <v>229</v>
      </c>
      <c r="C184" s="96">
        <v>177.77</v>
      </c>
      <c r="D184" s="125">
        <v>1.2</v>
      </c>
      <c r="E184" s="117">
        <v>2</v>
      </c>
      <c r="F184" s="117">
        <v>0.06</v>
      </c>
      <c r="G184" s="118"/>
      <c r="H184" s="118"/>
      <c r="I184" s="95"/>
      <c r="J184" s="118"/>
      <c r="K184" s="95"/>
      <c r="L184" s="82" t="s">
        <v>55</v>
      </c>
      <c r="M184" s="119">
        <f t="shared" si="9"/>
        <v>25.6</v>
      </c>
      <c r="N184" s="101"/>
      <c r="O184" s="101"/>
      <c r="P184" s="101"/>
    </row>
    <row r="185" spans="1:16" ht="30" x14ac:dyDescent="0.25">
      <c r="A185" s="68" t="str">
        <f>'Orçamento Sintético'!A25</f>
        <v xml:space="preserve"> 3.2.2 </v>
      </c>
      <c r="B185" s="93" t="str">
        <f>VLOOKUP(A185,'Orçamento Sintético'!A:I,4,FALSE())</f>
        <v>CAMADA SEPARADORA PARA EXECUÇÃO DE RADIER, PISO DE CONCRETO OU LAJE SOBRE SOLO, EM LONA PLÁSTICA. AF_09/2021</v>
      </c>
      <c r="C185" s="113"/>
      <c r="D185" s="113"/>
      <c r="E185" s="113" t="s">
        <v>239</v>
      </c>
      <c r="F185" s="113"/>
      <c r="G185" s="114"/>
      <c r="H185" s="114"/>
      <c r="I185" s="115"/>
      <c r="J185" s="114"/>
      <c r="K185" s="115"/>
      <c r="L185" s="73" t="str">
        <f>VLOOKUP(A185,'Orçamento Sintético'!A:I,5,FALSE())</f>
        <v>m²</v>
      </c>
      <c r="M185" s="116">
        <f>SUM(M186:M207)</f>
        <v>12409.98</v>
      </c>
    </row>
    <row r="186" spans="1:16" x14ac:dyDescent="0.25">
      <c r="A186" s="75"/>
      <c r="B186" s="76" t="s">
        <v>208</v>
      </c>
      <c r="C186" s="77">
        <v>248.3</v>
      </c>
      <c r="D186" s="125">
        <v>1.2</v>
      </c>
      <c r="E186" s="117">
        <v>2</v>
      </c>
      <c r="F186" s="117"/>
      <c r="G186" s="118"/>
      <c r="H186" s="118"/>
      <c r="I186" s="95"/>
      <c r="J186" s="118"/>
      <c r="K186" s="95"/>
      <c r="L186" s="82" t="s">
        <v>45</v>
      </c>
      <c r="M186" s="119">
        <f t="shared" ref="M186:M204" si="10">C186*D186*E186</f>
        <v>595.91999999999996</v>
      </c>
    </row>
    <row r="187" spans="1:16" x14ac:dyDescent="0.25">
      <c r="A187" s="75"/>
      <c r="B187" s="76" t="s">
        <v>209</v>
      </c>
      <c r="C187" s="96">
        <v>93.34</v>
      </c>
      <c r="D187" s="125">
        <v>1.2</v>
      </c>
      <c r="E187" s="117">
        <v>2</v>
      </c>
      <c r="F187" s="117"/>
      <c r="G187" s="118"/>
      <c r="H187" s="118"/>
      <c r="I187" s="95"/>
      <c r="J187" s="118"/>
      <c r="K187" s="95"/>
      <c r="L187" s="82" t="s">
        <v>45</v>
      </c>
      <c r="M187" s="119">
        <f t="shared" si="10"/>
        <v>224.02</v>
      </c>
    </row>
    <row r="188" spans="1:16" x14ac:dyDescent="0.25">
      <c r="A188" s="75"/>
      <c r="B188" s="76" t="s">
        <v>210</v>
      </c>
      <c r="C188" s="96">
        <v>130</v>
      </c>
      <c r="D188" s="125">
        <v>1.2</v>
      </c>
      <c r="E188" s="117">
        <v>2</v>
      </c>
      <c r="F188" s="117"/>
      <c r="G188" s="118"/>
      <c r="H188" s="118"/>
      <c r="I188" s="95"/>
      <c r="J188" s="118"/>
      <c r="K188" s="95"/>
      <c r="L188" s="82" t="s">
        <v>45</v>
      </c>
      <c r="M188" s="119">
        <f t="shared" si="10"/>
        <v>312</v>
      </c>
    </row>
    <row r="189" spans="1:16" x14ac:dyDescent="0.25">
      <c r="A189" s="75"/>
      <c r="B189" s="76" t="s">
        <v>211</v>
      </c>
      <c r="C189" s="96">
        <v>309.25</v>
      </c>
      <c r="D189" s="125">
        <v>1.2</v>
      </c>
      <c r="E189" s="117">
        <v>2</v>
      </c>
      <c r="F189" s="117"/>
      <c r="G189" s="118"/>
      <c r="H189" s="118"/>
      <c r="I189" s="95"/>
      <c r="J189" s="118"/>
      <c r="K189" s="95"/>
      <c r="L189" s="82" t="s">
        <v>45</v>
      </c>
      <c r="M189" s="119">
        <f t="shared" si="10"/>
        <v>742.2</v>
      </c>
    </row>
    <row r="190" spans="1:16" x14ac:dyDescent="0.25">
      <c r="A190" s="75"/>
      <c r="B190" s="76" t="s">
        <v>212</v>
      </c>
      <c r="C190" s="96">
        <v>367.28</v>
      </c>
      <c r="D190" s="125">
        <v>1.2</v>
      </c>
      <c r="E190" s="117">
        <v>2</v>
      </c>
      <c r="F190" s="117"/>
      <c r="G190" s="118"/>
      <c r="H190" s="118"/>
      <c r="I190" s="95"/>
      <c r="J190" s="118"/>
      <c r="K190" s="95"/>
      <c r="L190" s="82" t="s">
        <v>45</v>
      </c>
      <c r="M190" s="119">
        <f t="shared" si="10"/>
        <v>881.47</v>
      </c>
    </row>
    <row r="191" spans="1:16" x14ac:dyDescent="0.25">
      <c r="A191" s="75"/>
      <c r="B191" s="76" t="s">
        <v>213</v>
      </c>
      <c r="C191" s="96">
        <v>347.65</v>
      </c>
      <c r="D191" s="125">
        <v>1.2</v>
      </c>
      <c r="E191" s="117">
        <v>2</v>
      </c>
      <c r="F191" s="117"/>
      <c r="G191" s="118"/>
      <c r="H191" s="118"/>
      <c r="I191" s="95"/>
      <c r="J191" s="118"/>
      <c r="K191" s="95"/>
      <c r="L191" s="82" t="s">
        <v>45</v>
      </c>
      <c r="M191" s="119">
        <f t="shared" si="10"/>
        <v>834.36</v>
      </c>
    </row>
    <row r="192" spans="1:16" x14ac:dyDescent="0.25">
      <c r="A192" s="75"/>
      <c r="B192" s="76" t="s">
        <v>214</v>
      </c>
      <c r="C192" s="96">
        <v>294.22000000000003</v>
      </c>
      <c r="D192" s="125">
        <v>1.2</v>
      </c>
      <c r="E192" s="117">
        <v>2</v>
      </c>
      <c r="F192" s="117"/>
      <c r="G192" s="118"/>
      <c r="H192" s="118"/>
      <c r="I192" s="95"/>
      <c r="J192" s="118"/>
      <c r="K192" s="95"/>
      <c r="L192" s="82" t="s">
        <v>45</v>
      </c>
      <c r="M192" s="119">
        <f t="shared" si="10"/>
        <v>706.13</v>
      </c>
    </row>
    <row r="193" spans="1:16" x14ac:dyDescent="0.25">
      <c r="A193" s="75"/>
      <c r="B193" s="76" t="s">
        <v>215</v>
      </c>
      <c r="C193" s="96">
        <v>153.01</v>
      </c>
      <c r="D193" s="125">
        <v>1.2</v>
      </c>
      <c r="E193" s="117">
        <v>2</v>
      </c>
      <c r="F193" s="117"/>
      <c r="G193" s="118"/>
      <c r="H193" s="118"/>
      <c r="I193" s="95"/>
      <c r="J193" s="118"/>
      <c r="K193" s="95"/>
      <c r="L193" s="82" t="s">
        <v>45</v>
      </c>
      <c r="M193" s="119">
        <f t="shared" si="10"/>
        <v>367.22</v>
      </c>
    </row>
    <row r="194" spans="1:16" x14ac:dyDescent="0.25">
      <c r="A194" s="75"/>
      <c r="B194" s="76" t="s">
        <v>216</v>
      </c>
      <c r="C194" s="96">
        <v>127.95</v>
      </c>
      <c r="D194" s="125">
        <v>1.2</v>
      </c>
      <c r="E194" s="117">
        <v>2</v>
      </c>
      <c r="F194" s="117"/>
      <c r="G194" s="118"/>
      <c r="H194" s="118"/>
      <c r="I194" s="95"/>
      <c r="J194" s="118"/>
      <c r="K194" s="95"/>
      <c r="L194" s="82" t="s">
        <v>45</v>
      </c>
      <c r="M194" s="119">
        <f t="shared" si="10"/>
        <v>307.08</v>
      </c>
    </row>
    <row r="195" spans="1:16" x14ac:dyDescent="0.25">
      <c r="A195" s="75"/>
      <c r="B195" s="76" t="s">
        <v>217</v>
      </c>
      <c r="C195" s="96">
        <v>425.26</v>
      </c>
      <c r="D195" s="125">
        <v>1.2</v>
      </c>
      <c r="E195" s="117">
        <v>2</v>
      </c>
      <c r="F195" s="117"/>
      <c r="G195" s="118"/>
      <c r="H195" s="118"/>
      <c r="I195" s="95"/>
      <c r="J195" s="118"/>
      <c r="K195" s="95"/>
      <c r="L195" s="82" t="s">
        <v>45</v>
      </c>
      <c r="M195" s="119">
        <f t="shared" si="10"/>
        <v>1020.62</v>
      </c>
    </row>
    <row r="196" spans="1:16" x14ac:dyDescent="0.25">
      <c r="A196" s="75"/>
      <c r="B196" s="76" t="s">
        <v>218</v>
      </c>
      <c r="C196" s="96">
        <v>575.19000000000005</v>
      </c>
      <c r="D196" s="125">
        <v>1.2</v>
      </c>
      <c r="E196" s="117">
        <v>2</v>
      </c>
      <c r="F196" s="117"/>
      <c r="G196" s="118"/>
      <c r="H196" s="118"/>
      <c r="I196" s="95"/>
      <c r="J196" s="118"/>
      <c r="K196" s="95"/>
      <c r="L196" s="82" t="s">
        <v>45</v>
      </c>
      <c r="M196" s="119">
        <f t="shared" si="10"/>
        <v>1380.46</v>
      </c>
    </row>
    <row r="197" spans="1:16" x14ac:dyDescent="0.25">
      <c r="A197" s="75"/>
      <c r="B197" s="76" t="s">
        <v>219</v>
      </c>
      <c r="C197" s="96">
        <v>112.24</v>
      </c>
      <c r="D197" s="125">
        <v>1.2</v>
      </c>
      <c r="E197" s="117">
        <v>2</v>
      </c>
      <c r="F197" s="117"/>
      <c r="G197" s="118"/>
      <c r="H197" s="118"/>
      <c r="I197" s="95"/>
      <c r="J197" s="118"/>
      <c r="K197" s="95"/>
      <c r="L197" s="82" t="s">
        <v>45</v>
      </c>
      <c r="M197" s="119">
        <f t="shared" si="10"/>
        <v>269.38</v>
      </c>
    </row>
    <row r="198" spans="1:16" x14ac:dyDescent="0.25">
      <c r="A198" s="75"/>
      <c r="B198" s="76" t="s">
        <v>220</v>
      </c>
      <c r="C198" s="96">
        <v>63.69</v>
      </c>
      <c r="D198" s="125">
        <v>1.2</v>
      </c>
      <c r="E198" s="117">
        <v>2</v>
      </c>
      <c r="F198" s="117"/>
      <c r="G198" s="118"/>
      <c r="H198" s="118"/>
      <c r="I198" s="95"/>
      <c r="J198" s="118"/>
      <c r="K198" s="95"/>
      <c r="L198" s="82" t="s">
        <v>45</v>
      </c>
      <c r="M198" s="119">
        <f t="shared" si="10"/>
        <v>152.86000000000001</v>
      </c>
    </row>
    <row r="199" spans="1:16" x14ac:dyDescent="0.25">
      <c r="A199" s="75"/>
      <c r="B199" s="76" t="s">
        <v>221</v>
      </c>
      <c r="C199" s="96">
        <v>315.86</v>
      </c>
      <c r="D199" s="125">
        <v>1.2</v>
      </c>
      <c r="E199" s="117">
        <v>2</v>
      </c>
      <c r="F199" s="117"/>
      <c r="G199" s="118"/>
      <c r="H199" s="118"/>
      <c r="I199" s="95"/>
      <c r="J199" s="118"/>
      <c r="K199" s="95"/>
      <c r="L199" s="82" t="s">
        <v>45</v>
      </c>
      <c r="M199" s="119">
        <f t="shared" si="10"/>
        <v>758.06</v>
      </c>
    </row>
    <row r="200" spans="1:16" x14ac:dyDescent="0.25">
      <c r="A200" s="75"/>
      <c r="B200" s="76" t="s">
        <v>222</v>
      </c>
      <c r="C200" s="96">
        <v>136.69</v>
      </c>
      <c r="D200" s="125">
        <v>1.2</v>
      </c>
      <c r="E200" s="117">
        <v>2</v>
      </c>
      <c r="F200" s="117"/>
      <c r="G200" s="118"/>
      <c r="H200" s="118"/>
      <c r="I200" s="95"/>
      <c r="J200" s="118"/>
      <c r="K200" s="95"/>
      <c r="L200" s="82" t="s">
        <v>45</v>
      </c>
      <c r="M200" s="119">
        <f t="shared" si="10"/>
        <v>328.06</v>
      </c>
    </row>
    <row r="201" spans="1:16" x14ac:dyDescent="0.25">
      <c r="A201" s="75"/>
      <c r="B201" s="76" t="s">
        <v>223</v>
      </c>
      <c r="C201" s="96">
        <v>133.80000000000001</v>
      </c>
      <c r="D201" s="125">
        <v>1.2</v>
      </c>
      <c r="E201" s="117">
        <v>2</v>
      </c>
      <c r="F201" s="117"/>
      <c r="G201" s="118"/>
      <c r="H201" s="118"/>
      <c r="I201" s="95"/>
      <c r="J201" s="118"/>
      <c r="K201" s="95"/>
      <c r="L201" s="82" t="s">
        <v>45</v>
      </c>
      <c r="M201" s="119">
        <f t="shared" si="10"/>
        <v>321.12</v>
      </c>
    </row>
    <row r="202" spans="1:16" x14ac:dyDescent="0.25">
      <c r="A202" s="75"/>
      <c r="B202" s="76" t="s">
        <v>224</v>
      </c>
      <c r="C202" s="96">
        <v>274.26</v>
      </c>
      <c r="D202" s="125">
        <v>1.2</v>
      </c>
      <c r="E202" s="117">
        <v>2</v>
      </c>
      <c r="F202" s="117"/>
      <c r="G202" s="118"/>
      <c r="H202" s="118"/>
      <c r="I202" s="95"/>
      <c r="J202" s="118"/>
      <c r="K202" s="95"/>
      <c r="L202" s="82" t="s">
        <v>45</v>
      </c>
      <c r="M202" s="119">
        <f t="shared" si="10"/>
        <v>658.22</v>
      </c>
    </row>
    <row r="203" spans="1:16" x14ac:dyDescent="0.25">
      <c r="A203" s="75"/>
      <c r="B203" s="76" t="s">
        <v>225</v>
      </c>
      <c r="C203" s="96">
        <v>114.67</v>
      </c>
      <c r="D203" s="125">
        <v>1.2</v>
      </c>
      <c r="E203" s="117">
        <v>2</v>
      </c>
      <c r="F203" s="117"/>
      <c r="G203" s="118"/>
      <c r="H203" s="118"/>
      <c r="I203" s="95"/>
      <c r="J203" s="118"/>
      <c r="K203" s="95"/>
      <c r="L203" s="82" t="s">
        <v>45</v>
      </c>
      <c r="M203" s="119">
        <f t="shared" si="10"/>
        <v>275.20999999999998</v>
      </c>
    </row>
    <row r="204" spans="1:16" s="100" customFormat="1" x14ac:dyDescent="0.25">
      <c r="A204" s="75"/>
      <c r="B204" s="76" t="s">
        <v>226</v>
      </c>
      <c r="C204" s="96">
        <v>95.95</v>
      </c>
      <c r="D204" s="125">
        <v>1.2</v>
      </c>
      <c r="E204" s="117">
        <v>2</v>
      </c>
      <c r="F204" s="117"/>
      <c r="G204" s="118"/>
      <c r="H204" s="118"/>
      <c r="I204" s="95"/>
      <c r="J204" s="118"/>
      <c r="K204" s="95"/>
      <c r="L204" s="82" t="s">
        <v>45</v>
      </c>
      <c r="M204" s="119">
        <f t="shared" si="10"/>
        <v>230.28</v>
      </c>
      <c r="N204" s="101"/>
      <c r="O204" s="101"/>
      <c r="P204" s="101"/>
    </row>
    <row r="205" spans="1:16" s="100" customFormat="1" x14ac:dyDescent="0.25">
      <c r="A205" s="75"/>
      <c r="B205" s="76" t="s">
        <v>227</v>
      </c>
      <c r="C205" s="96">
        <v>372.12</v>
      </c>
      <c r="D205" s="125">
        <v>1.2</v>
      </c>
      <c r="E205" s="117">
        <v>2</v>
      </c>
      <c r="F205" s="117"/>
      <c r="G205" s="118"/>
      <c r="H205" s="118"/>
      <c r="I205" s="95"/>
      <c r="J205" s="118"/>
      <c r="K205" s="95"/>
      <c r="L205" s="82" t="s">
        <v>45</v>
      </c>
      <c r="M205" s="119">
        <f>C205*D205*E205</f>
        <v>893.09</v>
      </c>
      <c r="N205" s="101"/>
      <c r="O205" s="101"/>
      <c r="P205" s="101"/>
    </row>
    <row r="206" spans="1:16" s="100" customFormat="1" x14ac:dyDescent="0.25">
      <c r="A206" s="75"/>
      <c r="B206" s="76" t="s">
        <v>228</v>
      </c>
      <c r="C206" s="96">
        <v>302.32</v>
      </c>
      <c r="D206" s="125">
        <v>1.2</v>
      </c>
      <c r="E206" s="117">
        <v>2</v>
      </c>
      <c r="F206" s="117"/>
      <c r="G206" s="118"/>
      <c r="H206" s="118"/>
      <c r="I206" s="95"/>
      <c r="J206" s="118"/>
      <c r="K206" s="95"/>
      <c r="L206" s="82" t="s">
        <v>45</v>
      </c>
      <c r="M206" s="119">
        <f>C206*D206*E206</f>
        <v>725.57</v>
      </c>
      <c r="N206" s="101"/>
      <c r="O206" s="101"/>
      <c r="P206" s="101"/>
    </row>
    <row r="207" spans="1:16" s="100" customFormat="1" ht="15.75" thickBot="1" x14ac:dyDescent="0.3">
      <c r="A207" s="75"/>
      <c r="B207" s="76" t="s">
        <v>229</v>
      </c>
      <c r="C207" s="96">
        <v>177.77</v>
      </c>
      <c r="D207" s="125">
        <v>1.2</v>
      </c>
      <c r="E207" s="117">
        <v>2</v>
      </c>
      <c r="F207" s="117"/>
      <c r="G207" s="118"/>
      <c r="H207" s="118"/>
      <c r="I207" s="95"/>
      <c r="J207" s="118"/>
      <c r="K207" s="95"/>
      <c r="L207" s="82" t="s">
        <v>45</v>
      </c>
      <c r="M207" s="119">
        <f>C207*D207*E207</f>
        <v>426.65</v>
      </c>
      <c r="N207" s="101"/>
      <c r="O207" s="101"/>
      <c r="P207" s="101"/>
    </row>
    <row r="208" spans="1:16" ht="30" x14ac:dyDescent="0.25">
      <c r="A208" s="68" t="str">
        <f>'Orçamento Sintético'!A26</f>
        <v xml:space="preserve"> 3.2.3 </v>
      </c>
      <c r="B208" s="93" t="str">
        <f>VLOOKUP(A208,'Orçamento Sintético'!A:I,4,FALSE())</f>
        <v>PISO PODOTÁTIL DE ALERTA OU DIRECIONAL, DE CONCRETO, ASSENTADO SOBRE ARGAMASSA. AF_03/2024</v>
      </c>
      <c r="C208" s="113"/>
      <c r="D208" s="113"/>
      <c r="E208" s="123" t="s">
        <v>240</v>
      </c>
      <c r="F208" s="113"/>
      <c r="G208" s="123" t="s">
        <v>241</v>
      </c>
      <c r="H208" s="114"/>
      <c r="I208" s="115"/>
      <c r="J208" s="114"/>
      <c r="K208" s="115"/>
      <c r="L208" s="73" t="str">
        <f>VLOOKUP(A208,'Orçamento Sintético'!A:I,5,FALSE())</f>
        <v>m²</v>
      </c>
      <c r="M208" s="116">
        <f>SUM(M209:M230)</f>
        <v>42.9</v>
      </c>
    </row>
    <row r="209" spans="1:13" x14ac:dyDescent="0.25">
      <c r="A209" s="75"/>
      <c r="B209" s="76" t="s">
        <v>208</v>
      </c>
      <c r="C209" s="77"/>
      <c r="D209" s="125"/>
      <c r="E209" s="117">
        <v>2</v>
      </c>
      <c r="F209" s="117"/>
      <c r="G209" s="124">
        <v>0.97499999999999998</v>
      </c>
      <c r="H209" s="118"/>
      <c r="I209" s="95"/>
      <c r="J209" s="118"/>
      <c r="K209" s="95"/>
      <c r="L209" s="82" t="s">
        <v>45</v>
      </c>
      <c r="M209" s="119">
        <f t="shared" ref="M209:M227" si="11">E209*G209</f>
        <v>1.95</v>
      </c>
    </row>
    <row r="210" spans="1:13" x14ac:dyDescent="0.25">
      <c r="A210" s="75"/>
      <c r="B210" s="76" t="s">
        <v>209</v>
      </c>
      <c r="C210" s="96"/>
      <c r="D210" s="125"/>
      <c r="E210" s="117">
        <v>2</v>
      </c>
      <c r="F210" s="117"/>
      <c r="G210" s="124">
        <v>0.97499999999999998</v>
      </c>
      <c r="H210" s="118"/>
      <c r="I210" s="95"/>
      <c r="J210" s="118"/>
      <c r="K210" s="95"/>
      <c r="L210" s="82" t="s">
        <v>45</v>
      </c>
      <c r="M210" s="119">
        <f t="shared" si="11"/>
        <v>1.95</v>
      </c>
    </row>
    <row r="211" spans="1:13" x14ac:dyDescent="0.25">
      <c r="A211" s="75"/>
      <c r="B211" s="76" t="s">
        <v>210</v>
      </c>
      <c r="C211" s="96"/>
      <c r="D211" s="125"/>
      <c r="E211" s="117">
        <v>2</v>
      </c>
      <c r="F211" s="117"/>
      <c r="G211" s="124">
        <v>0.97499999999999998</v>
      </c>
      <c r="H211" s="118"/>
      <c r="I211" s="95"/>
      <c r="J211" s="118"/>
      <c r="K211" s="95"/>
      <c r="L211" s="82" t="s">
        <v>45</v>
      </c>
      <c r="M211" s="119">
        <f t="shared" si="11"/>
        <v>1.95</v>
      </c>
    </row>
    <row r="212" spans="1:13" x14ac:dyDescent="0.25">
      <c r="A212" s="75"/>
      <c r="B212" s="76" t="s">
        <v>211</v>
      </c>
      <c r="C212" s="96"/>
      <c r="D212" s="125"/>
      <c r="E212" s="117">
        <v>2</v>
      </c>
      <c r="F212" s="117"/>
      <c r="G212" s="124">
        <v>0.97499999999999998</v>
      </c>
      <c r="H212" s="118"/>
      <c r="I212" s="95"/>
      <c r="J212" s="118"/>
      <c r="K212" s="95"/>
      <c r="L212" s="82" t="s">
        <v>45</v>
      </c>
      <c r="M212" s="119">
        <f t="shared" si="11"/>
        <v>1.95</v>
      </c>
    </row>
    <row r="213" spans="1:13" x14ac:dyDescent="0.25">
      <c r="A213" s="75"/>
      <c r="B213" s="76" t="s">
        <v>212</v>
      </c>
      <c r="C213" s="96"/>
      <c r="D213" s="125"/>
      <c r="E213" s="117">
        <v>2</v>
      </c>
      <c r="F213" s="117"/>
      <c r="G213" s="124">
        <v>0.97499999999999998</v>
      </c>
      <c r="H213" s="118"/>
      <c r="I213" s="95"/>
      <c r="J213" s="118"/>
      <c r="K213" s="95"/>
      <c r="L213" s="82" t="s">
        <v>45</v>
      </c>
      <c r="M213" s="119">
        <f t="shared" si="11"/>
        <v>1.95</v>
      </c>
    </row>
    <row r="214" spans="1:13" x14ac:dyDescent="0.25">
      <c r="A214" s="75"/>
      <c r="B214" s="76" t="s">
        <v>213</v>
      </c>
      <c r="C214" s="96"/>
      <c r="D214" s="125"/>
      <c r="E214" s="117">
        <v>2</v>
      </c>
      <c r="F214" s="117"/>
      <c r="G214" s="124">
        <v>0.97499999999999998</v>
      </c>
      <c r="H214" s="118"/>
      <c r="I214" s="95"/>
      <c r="J214" s="118"/>
      <c r="K214" s="95"/>
      <c r="L214" s="82" t="s">
        <v>45</v>
      </c>
      <c r="M214" s="119">
        <f t="shared" si="11"/>
        <v>1.95</v>
      </c>
    </row>
    <row r="215" spans="1:13" x14ac:dyDescent="0.25">
      <c r="A215" s="75"/>
      <c r="B215" s="76" t="s">
        <v>214</v>
      </c>
      <c r="C215" s="96"/>
      <c r="D215" s="125"/>
      <c r="E215" s="117">
        <v>2</v>
      </c>
      <c r="F215" s="117"/>
      <c r="G215" s="124">
        <v>0.97499999999999998</v>
      </c>
      <c r="H215" s="118"/>
      <c r="I215" s="95"/>
      <c r="J215" s="118"/>
      <c r="K215" s="95"/>
      <c r="L215" s="82" t="s">
        <v>45</v>
      </c>
      <c r="M215" s="119">
        <f t="shared" si="11"/>
        <v>1.95</v>
      </c>
    </row>
    <row r="216" spans="1:13" x14ac:dyDescent="0.25">
      <c r="A216" s="75"/>
      <c r="B216" s="76" t="s">
        <v>215</v>
      </c>
      <c r="C216" s="96"/>
      <c r="D216" s="125"/>
      <c r="E216" s="117">
        <v>2</v>
      </c>
      <c r="F216" s="117"/>
      <c r="G216" s="124">
        <v>0.97499999999999998</v>
      </c>
      <c r="H216" s="118"/>
      <c r="I216" s="95"/>
      <c r="J216" s="118"/>
      <c r="K216" s="95"/>
      <c r="L216" s="82" t="s">
        <v>45</v>
      </c>
      <c r="M216" s="119">
        <f t="shared" si="11"/>
        <v>1.95</v>
      </c>
    </row>
    <row r="217" spans="1:13" x14ac:dyDescent="0.25">
      <c r="A217" s="75"/>
      <c r="B217" s="76" t="s">
        <v>216</v>
      </c>
      <c r="C217" s="96"/>
      <c r="D217" s="125"/>
      <c r="E217" s="117">
        <v>2</v>
      </c>
      <c r="F217" s="117"/>
      <c r="G217" s="124">
        <v>0.97499999999999998</v>
      </c>
      <c r="H217" s="118"/>
      <c r="I217" s="95"/>
      <c r="J217" s="118"/>
      <c r="K217" s="95"/>
      <c r="L217" s="82" t="s">
        <v>45</v>
      </c>
      <c r="M217" s="119">
        <f t="shared" si="11"/>
        <v>1.95</v>
      </c>
    </row>
    <row r="218" spans="1:13" x14ac:dyDescent="0.25">
      <c r="A218" s="75"/>
      <c r="B218" s="76" t="s">
        <v>217</v>
      </c>
      <c r="C218" s="96"/>
      <c r="D218" s="125"/>
      <c r="E218" s="117">
        <v>2</v>
      </c>
      <c r="F218" s="117"/>
      <c r="G218" s="124">
        <v>0.97499999999999998</v>
      </c>
      <c r="H218" s="118"/>
      <c r="I218" s="95"/>
      <c r="J218" s="118"/>
      <c r="K218" s="95"/>
      <c r="L218" s="82" t="s">
        <v>45</v>
      </c>
      <c r="M218" s="119">
        <f t="shared" si="11"/>
        <v>1.95</v>
      </c>
    </row>
    <row r="219" spans="1:13" x14ac:dyDescent="0.25">
      <c r="A219" s="75"/>
      <c r="B219" s="76" t="s">
        <v>218</v>
      </c>
      <c r="C219" s="96"/>
      <c r="D219" s="125"/>
      <c r="E219" s="117">
        <v>2</v>
      </c>
      <c r="F219" s="117"/>
      <c r="G219" s="124">
        <v>0.97499999999999998</v>
      </c>
      <c r="H219" s="118"/>
      <c r="I219" s="95"/>
      <c r="J219" s="118"/>
      <c r="K219" s="95"/>
      <c r="L219" s="82" t="s">
        <v>45</v>
      </c>
      <c r="M219" s="119">
        <f t="shared" si="11"/>
        <v>1.95</v>
      </c>
    </row>
    <row r="220" spans="1:13" x14ac:dyDescent="0.25">
      <c r="A220" s="75"/>
      <c r="B220" s="76" t="s">
        <v>219</v>
      </c>
      <c r="C220" s="96"/>
      <c r="D220" s="125"/>
      <c r="E220" s="117">
        <v>2</v>
      </c>
      <c r="F220" s="117"/>
      <c r="G220" s="124">
        <v>0.97499999999999998</v>
      </c>
      <c r="H220" s="118"/>
      <c r="I220" s="95"/>
      <c r="J220" s="118"/>
      <c r="K220" s="95"/>
      <c r="L220" s="82" t="s">
        <v>45</v>
      </c>
      <c r="M220" s="119">
        <f t="shared" si="11"/>
        <v>1.95</v>
      </c>
    </row>
    <row r="221" spans="1:13" x14ac:dyDescent="0.25">
      <c r="A221" s="75"/>
      <c r="B221" s="76" t="s">
        <v>220</v>
      </c>
      <c r="C221" s="96"/>
      <c r="D221" s="125"/>
      <c r="E221" s="117">
        <v>2</v>
      </c>
      <c r="F221" s="117"/>
      <c r="G221" s="124">
        <v>0.97499999999999998</v>
      </c>
      <c r="H221" s="118"/>
      <c r="I221" s="95"/>
      <c r="J221" s="118"/>
      <c r="K221" s="95"/>
      <c r="L221" s="82" t="s">
        <v>45</v>
      </c>
      <c r="M221" s="119">
        <f t="shared" si="11"/>
        <v>1.95</v>
      </c>
    </row>
    <row r="222" spans="1:13" x14ac:dyDescent="0.25">
      <c r="A222" s="75"/>
      <c r="B222" s="76" t="s">
        <v>221</v>
      </c>
      <c r="C222" s="96"/>
      <c r="D222" s="125"/>
      <c r="E222" s="117">
        <v>2</v>
      </c>
      <c r="F222" s="117"/>
      <c r="G222" s="124">
        <v>0.97499999999999998</v>
      </c>
      <c r="H222" s="118"/>
      <c r="I222" s="95"/>
      <c r="J222" s="118"/>
      <c r="K222" s="95"/>
      <c r="L222" s="82" t="s">
        <v>45</v>
      </c>
      <c r="M222" s="119">
        <f t="shared" si="11"/>
        <v>1.95</v>
      </c>
    </row>
    <row r="223" spans="1:13" x14ac:dyDescent="0.25">
      <c r="A223" s="75"/>
      <c r="B223" s="76" t="s">
        <v>222</v>
      </c>
      <c r="C223" s="96"/>
      <c r="D223" s="125"/>
      <c r="E223" s="117">
        <v>2</v>
      </c>
      <c r="F223" s="117"/>
      <c r="G223" s="124">
        <v>0.97499999999999998</v>
      </c>
      <c r="H223" s="118"/>
      <c r="I223" s="95"/>
      <c r="J223" s="118"/>
      <c r="K223" s="95"/>
      <c r="L223" s="82" t="s">
        <v>45</v>
      </c>
      <c r="M223" s="119">
        <f t="shared" si="11"/>
        <v>1.95</v>
      </c>
    </row>
    <row r="224" spans="1:13" x14ac:dyDescent="0.25">
      <c r="A224" s="75"/>
      <c r="B224" s="76" t="s">
        <v>223</v>
      </c>
      <c r="C224" s="96"/>
      <c r="D224" s="125"/>
      <c r="E224" s="117">
        <v>2</v>
      </c>
      <c r="F224" s="117"/>
      <c r="G224" s="124">
        <v>0.97499999999999998</v>
      </c>
      <c r="H224" s="118"/>
      <c r="I224" s="95"/>
      <c r="J224" s="118"/>
      <c r="K224" s="95"/>
      <c r="L224" s="82" t="s">
        <v>45</v>
      </c>
      <c r="M224" s="119">
        <f t="shared" si="11"/>
        <v>1.95</v>
      </c>
    </row>
    <row r="225" spans="1:16" x14ac:dyDescent="0.25">
      <c r="A225" s="75"/>
      <c r="B225" s="76" t="s">
        <v>224</v>
      </c>
      <c r="C225" s="96"/>
      <c r="D225" s="125"/>
      <c r="E225" s="117">
        <v>2</v>
      </c>
      <c r="F225" s="117"/>
      <c r="G225" s="124">
        <v>0.97499999999999998</v>
      </c>
      <c r="H225" s="118"/>
      <c r="I225" s="95"/>
      <c r="J225" s="118"/>
      <c r="K225" s="95"/>
      <c r="L225" s="82" t="s">
        <v>45</v>
      </c>
      <c r="M225" s="119">
        <f t="shared" si="11"/>
        <v>1.95</v>
      </c>
    </row>
    <row r="226" spans="1:16" x14ac:dyDescent="0.25">
      <c r="A226" s="75"/>
      <c r="B226" s="76" t="s">
        <v>225</v>
      </c>
      <c r="C226" s="96"/>
      <c r="D226" s="125"/>
      <c r="E226" s="117">
        <v>2</v>
      </c>
      <c r="F226" s="117"/>
      <c r="G226" s="124">
        <v>0.97499999999999998</v>
      </c>
      <c r="H226" s="118"/>
      <c r="I226" s="95"/>
      <c r="J226" s="118"/>
      <c r="K226" s="95"/>
      <c r="L226" s="82" t="s">
        <v>45</v>
      </c>
      <c r="M226" s="119">
        <f t="shared" si="11"/>
        <v>1.95</v>
      </c>
    </row>
    <row r="227" spans="1:16" s="100" customFormat="1" x14ac:dyDescent="0.25">
      <c r="A227" s="75"/>
      <c r="B227" s="76" t="s">
        <v>226</v>
      </c>
      <c r="C227" s="96"/>
      <c r="D227" s="125"/>
      <c r="E227" s="117">
        <v>2</v>
      </c>
      <c r="F227" s="117"/>
      <c r="G227" s="124">
        <v>0.97499999999999998</v>
      </c>
      <c r="H227" s="118"/>
      <c r="I227" s="95"/>
      <c r="J227" s="118"/>
      <c r="K227" s="95"/>
      <c r="L227" s="82" t="s">
        <v>45</v>
      </c>
      <c r="M227" s="119">
        <f t="shared" si="11"/>
        <v>1.95</v>
      </c>
      <c r="N227" s="101"/>
      <c r="O227" s="101"/>
      <c r="P227" s="101"/>
    </row>
    <row r="228" spans="1:16" s="100" customFormat="1" x14ac:dyDescent="0.25">
      <c r="A228" s="75"/>
      <c r="B228" s="76" t="s">
        <v>227</v>
      </c>
      <c r="C228" s="96"/>
      <c r="D228" s="125"/>
      <c r="E228" s="117">
        <v>2</v>
      </c>
      <c r="F228" s="117"/>
      <c r="G228" s="124">
        <v>0.97499999999999998</v>
      </c>
      <c r="H228" s="118"/>
      <c r="I228" s="95"/>
      <c r="J228" s="118"/>
      <c r="K228" s="95"/>
      <c r="L228" s="82" t="s">
        <v>45</v>
      </c>
      <c r="M228" s="119">
        <f>E228*G228</f>
        <v>1.95</v>
      </c>
      <c r="N228" s="101"/>
      <c r="O228" s="101"/>
      <c r="P228" s="101"/>
    </row>
    <row r="229" spans="1:16" s="100" customFormat="1" x14ac:dyDescent="0.25">
      <c r="A229" s="75"/>
      <c r="B229" s="76" t="s">
        <v>228</v>
      </c>
      <c r="C229" s="96"/>
      <c r="D229" s="125"/>
      <c r="E229" s="117">
        <v>2</v>
      </c>
      <c r="F229" s="117"/>
      <c r="G229" s="124">
        <v>0.97499999999999998</v>
      </c>
      <c r="H229" s="118"/>
      <c r="I229" s="95"/>
      <c r="J229" s="118"/>
      <c r="K229" s="95"/>
      <c r="L229" s="82" t="s">
        <v>45</v>
      </c>
      <c r="M229" s="119">
        <f>E229*G229</f>
        <v>1.95</v>
      </c>
      <c r="N229" s="101"/>
      <c r="O229" s="101"/>
      <c r="P229" s="101"/>
    </row>
    <row r="230" spans="1:16" s="100" customFormat="1" ht="15.75" thickBot="1" x14ac:dyDescent="0.3">
      <c r="A230" s="102"/>
      <c r="B230" s="76" t="s">
        <v>229</v>
      </c>
      <c r="C230" s="105"/>
      <c r="D230" s="126"/>
      <c r="E230" s="117">
        <v>2</v>
      </c>
      <c r="F230" s="117"/>
      <c r="G230" s="124">
        <v>0.97499999999999998</v>
      </c>
      <c r="H230" s="118"/>
      <c r="I230" s="95"/>
      <c r="J230" s="118"/>
      <c r="K230" s="95"/>
      <c r="L230" s="82" t="s">
        <v>45</v>
      </c>
      <c r="M230" s="119">
        <f>E230*G230</f>
        <v>1.95</v>
      </c>
      <c r="N230" s="101"/>
      <c r="O230" s="101"/>
      <c r="P230" s="101"/>
    </row>
    <row r="231" spans="1:16" ht="15.75" thickBot="1" x14ac:dyDescent="0.3">
      <c r="A231" s="84" t="str">
        <f>'Orçamento Sintético'!A27</f>
        <v xml:space="preserve"> 3.3 </v>
      </c>
      <c r="B231" s="85" t="str">
        <f>VLOOKUP(A231,'Orçamento Sintético'!A:I,4,FALSE())</f>
        <v>SINALIZAÇÃO</v>
      </c>
      <c r="C231" s="86"/>
      <c r="D231" s="87"/>
      <c r="E231" s="87"/>
      <c r="F231" s="88"/>
      <c r="G231" s="87"/>
      <c r="H231" s="87"/>
      <c r="I231" s="89"/>
      <c r="J231" s="87"/>
      <c r="K231" s="90"/>
      <c r="L231" s="91"/>
      <c r="M231" s="92"/>
    </row>
    <row r="232" spans="1:16" ht="30" x14ac:dyDescent="0.25">
      <c r="A232" s="68" t="str">
        <f>'Orçamento Sintético'!A28</f>
        <v xml:space="preserve"> 3.3.1 </v>
      </c>
      <c r="B232" s="93" t="str">
        <f>VLOOKUP(A232,'Orçamento Sintético'!A:I,4,FALSE())</f>
        <v>PLACA DE REGULAMENTAÇÃO EM AÇO, R1 LADO 0,248 M - PELÍCULA RETRORREFLETIVA TIPO I + SI - FORNECIMENTO E IMPLANTAÇÃO</v>
      </c>
      <c r="C232" s="113"/>
      <c r="D232" s="113"/>
      <c r="E232" s="113"/>
      <c r="F232" s="113"/>
      <c r="G232" s="114"/>
      <c r="H232" s="114"/>
      <c r="I232" s="115"/>
      <c r="J232" s="114"/>
      <c r="K232" s="115"/>
      <c r="L232" s="73" t="str">
        <f>VLOOKUP(A232,'Orçamento Sintético'!A:I,5,FALSE())</f>
        <v>un</v>
      </c>
      <c r="M232" s="116">
        <f>SUM(M233:M254)</f>
        <v>44</v>
      </c>
    </row>
    <row r="233" spans="1:16" x14ac:dyDescent="0.25">
      <c r="A233" s="75"/>
      <c r="B233" s="76" t="s">
        <v>208</v>
      </c>
      <c r="C233" s="77"/>
      <c r="D233" s="125"/>
      <c r="E233" s="117">
        <v>2</v>
      </c>
      <c r="F233" s="117"/>
      <c r="G233" s="118"/>
      <c r="H233" s="118"/>
      <c r="I233" s="95"/>
      <c r="J233" s="118"/>
      <c r="K233" s="95"/>
      <c r="L233" s="82" t="s">
        <v>130</v>
      </c>
      <c r="M233" s="119">
        <f t="shared" ref="M233:M251" si="12">E233</f>
        <v>2</v>
      </c>
    </row>
    <row r="234" spans="1:16" x14ac:dyDescent="0.25">
      <c r="A234" s="75"/>
      <c r="B234" s="76" t="s">
        <v>209</v>
      </c>
      <c r="C234" s="96"/>
      <c r="D234" s="125"/>
      <c r="E234" s="117">
        <v>2</v>
      </c>
      <c r="F234" s="117"/>
      <c r="G234" s="118"/>
      <c r="H234" s="118"/>
      <c r="I234" s="95"/>
      <c r="J234" s="118"/>
      <c r="K234" s="95"/>
      <c r="L234" s="82" t="s">
        <v>130</v>
      </c>
      <c r="M234" s="119">
        <f t="shared" si="12"/>
        <v>2</v>
      </c>
    </row>
    <row r="235" spans="1:16" x14ac:dyDescent="0.25">
      <c r="A235" s="75"/>
      <c r="B235" s="76" t="s">
        <v>210</v>
      </c>
      <c r="C235" s="96"/>
      <c r="D235" s="125"/>
      <c r="E235" s="117">
        <v>2</v>
      </c>
      <c r="F235" s="117"/>
      <c r="G235" s="118"/>
      <c r="H235" s="118"/>
      <c r="I235" s="95"/>
      <c r="J235" s="118"/>
      <c r="K235" s="95"/>
      <c r="L235" s="82" t="s">
        <v>130</v>
      </c>
      <c r="M235" s="119">
        <f t="shared" si="12"/>
        <v>2</v>
      </c>
    </row>
    <row r="236" spans="1:16" x14ac:dyDescent="0.25">
      <c r="A236" s="75"/>
      <c r="B236" s="76" t="s">
        <v>211</v>
      </c>
      <c r="C236" s="96"/>
      <c r="D236" s="125"/>
      <c r="E236" s="117">
        <v>2</v>
      </c>
      <c r="F236" s="117"/>
      <c r="G236" s="118"/>
      <c r="H236" s="118"/>
      <c r="I236" s="95"/>
      <c r="J236" s="118"/>
      <c r="K236" s="95"/>
      <c r="L236" s="82" t="s">
        <v>130</v>
      </c>
      <c r="M236" s="119">
        <f t="shared" si="12"/>
        <v>2</v>
      </c>
    </row>
    <row r="237" spans="1:16" x14ac:dyDescent="0.25">
      <c r="A237" s="75"/>
      <c r="B237" s="76" t="s">
        <v>212</v>
      </c>
      <c r="C237" s="96"/>
      <c r="D237" s="125"/>
      <c r="E237" s="117">
        <v>2</v>
      </c>
      <c r="F237" s="117"/>
      <c r="G237" s="118"/>
      <c r="H237" s="118"/>
      <c r="I237" s="95"/>
      <c r="J237" s="118"/>
      <c r="K237" s="95"/>
      <c r="L237" s="82" t="s">
        <v>130</v>
      </c>
      <c r="M237" s="119">
        <f t="shared" si="12"/>
        <v>2</v>
      </c>
    </row>
    <row r="238" spans="1:16" x14ac:dyDescent="0.25">
      <c r="A238" s="75"/>
      <c r="B238" s="76" t="s">
        <v>213</v>
      </c>
      <c r="C238" s="96"/>
      <c r="D238" s="125"/>
      <c r="E238" s="117">
        <v>2</v>
      </c>
      <c r="F238" s="117"/>
      <c r="G238" s="118"/>
      <c r="H238" s="118"/>
      <c r="I238" s="95"/>
      <c r="J238" s="118"/>
      <c r="K238" s="95"/>
      <c r="L238" s="82" t="s">
        <v>130</v>
      </c>
      <c r="M238" s="119">
        <f t="shared" si="12"/>
        <v>2</v>
      </c>
    </row>
    <row r="239" spans="1:16" x14ac:dyDescent="0.25">
      <c r="A239" s="75"/>
      <c r="B239" s="76" t="s">
        <v>214</v>
      </c>
      <c r="C239" s="96"/>
      <c r="D239" s="125"/>
      <c r="E239" s="117">
        <v>2</v>
      </c>
      <c r="F239" s="117"/>
      <c r="G239" s="118"/>
      <c r="H239" s="118"/>
      <c r="I239" s="95"/>
      <c r="J239" s="118"/>
      <c r="K239" s="95"/>
      <c r="L239" s="82" t="s">
        <v>130</v>
      </c>
      <c r="M239" s="119">
        <f t="shared" si="12"/>
        <v>2</v>
      </c>
    </row>
    <row r="240" spans="1:16" x14ac:dyDescent="0.25">
      <c r="A240" s="75"/>
      <c r="B240" s="76" t="s">
        <v>215</v>
      </c>
      <c r="C240" s="96"/>
      <c r="D240" s="125"/>
      <c r="E240" s="117">
        <v>2</v>
      </c>
      <c r="F240" s="117"/>
      <c r="G240" s="118"/>
      <c r="H240" s="118"/>
      <c r="I240" s="95"/>
      <c r="J240" s="118"/>
      <c r="K240" s="95"/>
      <c r="L240" s="82" t="s">
        <v>130</v>
      </c>
      <c r="M240" s="119">
        <f t="shared" si="12"/>
        <v>2</v>
      </c>
    </row>
    <row r="241" spans="1:16" x14ac:dyDescent="0.25">
      <c r="A241" s="75"/>
      <c r="B241" s="76" t="s">
        <v>216</v>
      </c>
      <c r="C241" s="96"/>
      <c r="D241" s="125"/>
      <c r="E241" s="117">
        <v>2</v>
      </c>
      <c r="F241" s="117"/>
      <c r="G241" s="118"/>
      <c r="H241" s="118"/>
      <c r="I241" s="95"/>
      <c r="J241" s="118"/>
      <c r="K241" s="95"/>
      <c r="L241" s="82" t="s">
        <v>130</v>
      </c>
      <c r="M241" s="119">
        <f t="shared" si="12"/>
        <v>2</v>
      </c>
    </row>
    <row r="242" spans="1:16" x14ac:dyDescent="0.25">
      <c r="A242" s="75"/>
      <c r="B242" s="76" t="s">
        <v>217</v>
      </c>
      <c r="C242" s="96"/>
      <c r="D242" s="125"/>
      <c r="E242" s="117">
        <v>2</v>
      </c>
      <c r="F242" s="117"/>
      <c r="G242" s="118"/>
      <c r="H242" s="118"/>
      <c r="I242" s="95"/>
      <c r="J242" s="118"/>
      <c r="K242" s="95"/>
      <c r="L242" s="82" t="s">
        <v>130</v>
      </c>
      <c r="M242" s="119">
        <f t="shared" si="12"/>
        <v>2</v>
      </c>
    </row>
    <row r="243" spans="1:16" x14ac:dyDescent="0.25">
      <c r="A243" s="75"/>
      <c r="B243" s="76" t="s">
        <v>218</v>
      </c>
      <c r="C243" s="96"/>
      <c r="D243" s="125"/>
      <c r="E243" s="117">
        <v>2</v>
      </c>
      <c r="F243" s="117"/>
      <c r="G243" s="118"/>
      <c r="H243" s="118"/>
      <c r="I243" s="95"/>
      <c r="J243" s="118"/>
      <c r="K243" s="95"/>
      <c r="L243" s="82" t="s">
        <v>130</v>
      </c>
      <c r="M243" s="119">
        <f t="shared" si="12"/>
        <v>2</v>
      </c>
    </row>
    <row r="244" spans="1:16" x14ac:dyDescent="0.25">
      <c r="A244" s="75"/>
      <c r="B244" s="76" t="s">
        <v>219</v>
      </c>
      <c r="C244" s="96"/>
      <c r="D244" s="125"/>
      <c r="E244" s="117">
        <v>2</v>
      </c>
      <c r="F244" s="117"/>
      <c r="G244" s="118"/>
      <c r="H244" s="118"/>
      <c r="I244" s="95"/>
      <c r="J244" s="118"/>
      <c r="K244" s="95"/>
      <c r="L244" s="82" t="s">
        <v>130</v>
      </c>
      <c r="M244" s="119">
        <f t="shared" si="12"/>
        <v>2</v>
      </c>
    </row>
    <row r="245" spans="1:16" x14ac:dyDescent="0.25">
      <c r="A245" s="75"/>
      <c r="B245" s="76" t="s">
        <v>220</v>
      </c>
      <c r="C245" s="96"/>
      <c r="D245" s="125"/>
      <c r="E245" s="117">
        <v>2</v>
      </c>
      <c r="F245" s="117"/>
      <c r="G245" s="118"/>
      <c r="H245" s="118"/>
      <c r="I245" s="95"/>
      <c r="J245" s="118"/>
      <c r="K245" s="95"/>
      <c r="L245" s="82" t="s">
        <v>130</v>
      </c>
      <c r="M245" s="119">
        <f t="shared" si="12"/>
        <v>2</v>
      </c>
    </row>
    <row r="246" spans="1:16" x14ac:dyDescent="0.25">
      <c r="A246" s="75"/>
      <c r="B246" s="76" t="s">
        <v>221</v>
      </c>
      <c r="C246" s="96"/>
      <c r="D246" s="125"/>
      <c r="E246" s="117">
        <v>2</v>
      </c>
      <c r="F246" s="117"/>
      <c r="G246" s="118"/>
      <c r="H246" s="118"/>
      <c r="I246" s="95"/>
      <c r="J246" s="118"/>
      <c r="K246" s="95"/>
      <c r="L246" s="82" t="s">
        <v>130</v>
      </c>
      <c r="M246" s="119">
        <f t="shared" si="12"/>
        <v>2</v>
      </c>
    </row>
    <row r="247" spans="1:16" x14ac:dyDescent="0.25">
      <c r="A247" s="75"/>
      <c r="B247" s="76" t="s">
        <v>222</v>
      </c>
      <c r="C247" s="96"/>
      <c r="D247" s="125"/>
      <c r="E247" s="117">
        <v>2</v>
      </c>
      <c r="F247" s="117"/>
      <c r="G247" s="118"/>
      <c r="H247" s="118"/>
      <c r="I247" s="95"/>
      <c r="J247" s="118"/>
      <c r="K247" s="95"/>
      <c r="L247" s="82" t="s">
        <v>130</v>
      </c>
      <c r="M247" s="119">
        <f t="shared" si="12"/>
        <v>2</v>
      </c>
    </row>
    <row r="248" spans="1:16" x14ac:dyDescent="0.25">
      <c r="A248" s="75"/>
      <c r="B248" s="76" t="s">
        <v>223</v>
      </c>
      <c r="C248" s="96"/>
      <c r="D248" s="125"/>
      <c r="E248" s="117">
        <v>2</v>
      </c>
      <c r="F248" s="117"/>
      <c r="G248" s="118"/>
      <c r="H248" s="118"/>
      <c r="I248" s="95"/>
      <c r="J248" s="118"/>
      <c r="K248" s="95"/>
      <c r="L248" s="82" t="s">
        <v>130</v>
      </c>
      <c r="M248" s="119">
        <f t="shared" si="12"/>
        <v>2</v>
      </c>
    </row>
    <row r="249" spans="1:16" x14ac:dyDescent="0.25">
      <c r="A249" s="75"/>
      <c r="B249" s="76" t="s">
        <v>224</v>
      </c>
      <c r="C249" s="96"/>
      <c r="D249" s="125"/>
      <c r="E249" s="117">
        <v>2</v>
      </c>
      <c r="F249" s="117"/>
      <c r="G249" s="118"/>
      <c r="H249" s="118"/>
      <c r="I249" s="95"/>
      <c r="J249" s="118"/>
      <c r="K249" s="95"/>
      <c r="L249" s="82" t="s">
        <v>130</v>
      </c>
      <c r="M249" s="119">
        <f t="shared" si="12"/>
        <v>2</v>
      </c>
    </row>
    <row r="250" spans="1:16" x14ac:dyDescent="0.25">
      <c r="A250" s="75"/>
      <c r="B250" s="76" t="s">
        <v>225</v>
      </c>
      <c r="C250" s="96"/>
      <c r="D250" s="125"/>
      <c r="E250" s="117">
        <v>2</v>
      </c>
      <c r="F250" s="117"/>
      <c r="G250" s="118"/>
      <c r="H250" s="118"/>
      <c r="I250" s="95"/>
      <c r="J250" s="118"/>
      <c r="K250" s="95"/>
      <c r="L250" s="82" t="s">
        <v>130</v>
      </c>
      <c r="M250" s="119">
        <f t="shared" si="12"/>
        <v>2</v>
      </c>
    </row>
    <row r="251" spans="1:16" s="100" customFormat="1" x14ac:dyDescent="0.25">
      <c r="A251" s="75"/>
      <c r="B251" s="76" t="s">
        <v>226</v>
      </c>
      <c r="C251" s="96"/>
      <c r="D251" s="125"/>
      <c r="E251" s="117">
        <v>2</v>
      </c>
      <c r="F251" s="117"/>
      <c r="G251" s="118"/>
      <c r="H251" s="118"/>
      <c r="I251" s="95"/>
      <c r="J251" s="118"/>
      <c r="K251" s="95"/>
      <c r="L251" s="82" t="s">
        <v>130</v>
      </c>
      <c r="M251" s="119">
        <f t="shared" si="12"/>
        <v>2</v>
      </c>
      <c r="N251" s="101"/>
      <c r="O251" s="101"/>
      <c r="P251" s="101"/>
    </row>
    <row r="252" spans="1:16" s="100" customFormat="1" x14ac:dyDescent="0.25">
      <c r="A252" s="75"/>
      <c r="B252" s="76" t="s">
        <v>227</v>
      </c>
      <c r="C252" s="96"/>
      <c r="D252" s="125"/>
      <c r="E252" s="117">
        <v>2</v>
      </c>
      <c r="F252" s="117"/>
      <c r="G252" s="118"/>
      <c r="H252" s="118"/>
      <c r="I252" s="95"/>
      <c r="J252" s="118"/>
      <c r="K252" s="95"/>
      <c r="L252" s="82" t="s">
        <v>130</v>
      </c>
      <c r="M252" s="119">
        <f>E252</f>
        <v>2</v>
      </c>
      <c r="N252" s="101"/>
      <c r="O252" s="101"/>
      <c r="P252" s="101"/>
    </row>
    <row r="253" spans="1:16" s="100" customFormat="1" x14ac:dyDescent="0.25">
      <c r="A253" s="75"/>
      <c r="B253" s="76" t="s">
        <v>228</v>
      </c>
      <c r="C253" s="96"/>
      <c r="D253" s="125"/>
      <c r="E253" s="117">
        <v>2</v>
      </c>
      <c r="F253" s="117"/>
      <c r="G253" s="118"/>
      <c r="H253" s="118"/>
      <c r="I253" s="95"/>
      <c r="J253" s="118"/>
      <c r="K253" s="95"/>
      <c r="L253" s="82" t="s">
        <v>130</v>
      </c>
      <c r="M253" s="119">
        <f>E253</f>
        <v>2</v>
      </c>
      <c r="N253" s="101"/>
      <c r="O253" s="101"/>
      <c r="P253" s="101"/>
    </row>
    <row r="254" spans="1:16" s="100" customFormat="1" ht="15.75" thickBot="1" x14ac:dyDescent="0.3">
      <c r="A254" s="75"/>
      <c r="B254" s="76" t="s">
        <v>229</v>
      </c>
      <c r="C254" s="105"/>
      <c r="D254" s="126"/>
      <c r="E254" s="117">
        <v>2</v>
      </c>
      <c r="F254" s="117"/>
      <c r="G254" s="118"/>
      <c r="H254" s="118"/>
      <c r="I254" s="95"/>
      <c r="J254" s="118"/>
      <c r="K254" s="95"/>
      <c r="L254" s="82" t="s">
        <v>130</v>
      </c>
      <c r="M254" s="119">
        <f>E254</f>
        <v>2</v>
      </c>
      <c r="N254" s="101"/>
      <c r="O254" s="101"/>
      <c r="P254" s="101"/>
    </row>
    <row r="255" spans="1:16" ht="15.75" thickBot="1" x14ac:dyDescent="0.3">
      <c r="A255" s="84" t="str">
        <f>'Orçamento Sintético'!A29</f>
        <v xml:space="preserve"> 3.4 </v>
      </c>
      <c r="B255" s="85" t="str">
        <f>VLOOKUP(A255,'Orçamento Sintético'!A:I,4,FALSE())</f>
        <v>SERVIÇOS DE DRENAGEM</v>
      </c>
      <c r="C255" s="86"/>
      <c r="D255" s="87"/>
      <c r="E255" s="87"/>
      <c r="F255" s="88"/>
      <c r="G255" s="87"/>
      <c r="H255" s="87"/>
      <c r="I255" s="89"/>
      <c r="J255" s="87"/>
      <c r="K255" s="90"/>
      <c r="L255" s="91"/>
      <c r="M255" s="92"/>
    </row>
    <row r="256" spans="1:16" ht="30" x14ac:dyDescent="0.25">
      <c r="A256" s="68" t="str">
        <f>'Orçamento Sintético'!A30</f>
        <v xml:space="preserve"> 3.4.1 </v>
      </c>
      <c r="B256" s="93" t="str">
        <f>VLOOKUP(A256,'Orçamento Sintético'!A:I,4,FALSE())</f>
        <v>SINALIZAÇÃO DIURNA COM TELA TAPUME EM PVC - 10 USOS</v>
      </c>
      <c r="C256" s="123" t="s">
        <v>243</v>
      </c>
      <c r="D256" s="113"/>
      <c r="E256" s="113"/>
      <c r="F256" s="113"/>
      <c r="G256" s="70"/>
      <c r="H256" s="114"/>
      <c r="I256" s="115"/>
      <c r="J256" s="114"/>
      <c r="K256" s="115"/>
      <c r="L256" s="73" t="str">
        <f>VLOOKUP(A256,'Orçamento Sintético'!A:I,5,FALSE())</f>
        <v>m</v>
      </c>
      <c r="M256" s="116">
        <f>SUM(M257)</f>
        <v>2471</v>
      </c>
    </row>
    <row r="257" spans="1:14" ht="15.75" thickBot="1" x14ac:dyDescent="0.3">
      <c r="A257" s="75"/>
      <c r="B257" s="76" t="s">
        <v>324</v>
      </c>
      <c r="C257" s="128">
        <v>2471</v>
      </c>
      <c r="D257" s="117"/>
      <c r="E257" s="117"/>
      <c r="F257" s="117"/>
      <c r="G257" s="118"/>
      <c r="H257" s="118"/>
      <c r="I257" s="95"/>
      <c r="J257" s="118"/>
      <c r="K257" s="95"/>
      <c r="L257" s="82" t="s">
        <v>101</v>
      </c>
      <c r="M257" s="119">
        <f>C257</f>
        <v>2471</v>
      </c>
    </row>
    <row r="258" spans="1:14" ht="30" x14ac:dyDescent="0.25">
      <c r="A258" s="68" t="str">
        <f>'Orçamento Sintético'!A31</f>
        <v xml:space="preserve"> 3.4.2 </v>
      </c>
      <c r="B258" s="93" t="str">
        <f>VLOOKUP(A258,'Orçamento Sintético'!A:I,4,FALSE())</f>
        <v>LOCAÇÃO DE REDE DE ÁGUA OU ESGOTO. AF_03/2024</v>
      </c>
      <c r="C258" s="123" t="s">
        <v>243</v>
      </c>
      <c r="D258" s="113"/>
      <c r="E258" s="113"/>
      <c r="F258" s="113"/>
      <c r="G258" s="70"/>
      <c r="H258" s="114"/>
      <c r="I258" s="115"/>
      <c r="J258" s="114"/>
      <c r="K258" s="115"/>
      <c r="L258" s="73" t="str">
        <f>VLOOKUP(A258,'Orçamento Sintético'!A:I,5,FALSE())</f>
        <v>M</v>
      </c>
      <c r="M258" s="116">
        <f>M259</f>
        <v>2471</v>
      </c>
    </row>
    <row r="259" spans="1:14" ht="15.75" thickBot="1" x14ac:dyDescent="0.3">
      <c r="A259" s="75"/>
      <c r="B259" s="76" t="s">
        <v>324</v>
      </c>
      <c r="C259" s="128">
        <f>C257</f>
        <v>2471</v>
      </c>
      <c r="D259" s="117"/>
      <c r="E259" s="117"/>
      <c r="F259" s="117"/>
      <c r="G259" s="118"/>
      <c r="H259" s="118"/>
      <c r="I259" s="95"/>
      <c r="J259" s="118"/>
      <c r="K259" s="95"/>
      <c r="L259" s="82" t="s">
        <v>101</v>
      </c>
      <c r="M259" s="119">
        <f>C259</f>
        <v>2471</v>
      </c>
    </row>
    <row r="260" spans="1:14" ht="76.5" customHeight="1" x14ac:dyDescent="0.25">
      <c r="A260" s="68" t="str">
        <f>'Orçamento Sintético'!A32</f>
        <v xml:space="preserve"> 3.4.3 </v>
      </c>
      <c r="B260" s="93" t="str">
        <f>VLOOKUP(A260,'Orçamento Sintético'!A:I,4,FALSE())</f>
        <v>ESCAVAÇÃO MECANIZADA DE VALA COM PROF. ATÉ 1,5 M (MÉDIA MONTANTE E JUSANTE/UMA COMPOSIÇÃO POR TRECHO), ESCAVADEIRA (0,8 M3), LARG. DE 1,5 M A 2,5 M, EM SOLO DE 1A CATEGORIA, EM LOCAIS COM ALTO NÍVEL DE INTERFERÊNCIA. AF_02/2021</v>
      </c>
      <c r="C260" s="123"/>
      <c r="D260" s="113"/>
      <c r="E260" s="113"/>
      <c r="F260" s="113"/>
      <c r="G260" s="70"/>
      <c r="H260" s="114"/>
      <c r="I260" s="115"/>
      <c r="J260" s="114"/>
      <c r="K260" s="115"/>
      <c r="L260" s="73" t="str">
        <f>VLOOKUP(A260,'Orçamento Sintético'!A:I,5,FALSE())</f>
        <v>m³</v>
      </c>
      <c r="M260" s="116">
        <f>SUM(M261:M261)</f>
        <v>2906.29</v>
      </c>
    </row>
    <row r="261" spans="1:14" ht="15.75" thickBot="1" x14ac:dyDescent="0.3">
      <c r="A261" s="75"/>
      <c r="B261" s="76" t="s">
        <v>324</v>
      </c>
      <c r="C261" s="77"/>
      <c r="D261" s="125"/>
      <c r="E261" s="117"/>
      <c r="F261" s="117"/>
      <c r="G261" s="118"/>
      <c r="H261" s="118">
        <v>2906.29</v>
      </c>
      <c r="I261" s="95"/>
      <c r="J261" s="118"/>
      <c r="K261" s="95"/>
      <c r="L261" s="82" t="s">
        <v>55</v>
      </c>
      <c r="M261" s="119">
        <f>H261</f>
        <v>2906.29</v>
      </c>
    </row>
    <row r="262" spans="1:14" ht="45" x14ac:dyDescent="0.25">
      <c r="A262" s="68" t="str">
        <f>'Orçamento Sintético'!A33</f>
        <v xml:space="preserve"> 3.4.4 </v>
      </c>
      <c r="B262" s="93" t="str">
        <f>VLOOKUP(A262,'Orçamento Sintético'!A:I,4,FALSE())</f>
        <v>FORNECIMENTO E ASSENTAMENTO DE TUBO CORRUGADO PAREDE DUPLA PEAD, D= 600MM (24"), P/SISTEMAS DE SANEAMENTO, TIGRE-ADS N-12 OU SIMILAR</v>
      </c>
      <c r="C262" s="123"/>
      <c r="D262" s="113"/>
      <c r="E262" s="113"/>
      <c r="F262" s="113"/>
      <c r="G262" s="70"/>
      <c r="H262" s="114"/>
      <c r="I262" s="115"/>
      <c r="J262" s="114"/>
      <c r="K262" s="115"/>
      <c r="L262" s="73" t="str">
        <f>VLOOKUP(A262,'Orçamento Sintético'!A:I,5,FALSE())</f>
        <v>m</v>
      </c>
      <c r="M262" s="116">
        <f>M263</f>
        <v>2129</v>
      </c>
    </row>
    <row r="263" spans="1:14" ht="15.75" thickBot="1" x14ac:dyDescent="0.3">
      <c r="A263" s="75"/>
      <c r="B263" s="76" t="s">
        <v>324</v>
      </c>
      <c r="C263" s="77">
        <v>2129</v>
      </c>
      <c r="D263" s="125"/>
      <c r="E263" s="117"/>
      <c r="F263" s="117"/>
      <c r="G263" s="118"/>
      <c r="H263" s="118"/>
      <c r="I263" s="95"/>
      <c r="J263" s="118"/>
      <c r="K263" s="95"/>
      <c r="L263" s="82" t="s">
        <v>101</v>
      </c>
      <c r="M263" s="119">
        <f>C263</f>
        <v>2129</v>
      </c>
    </row>
    <row r="264" spans="1:14" ht="45" x14ac:dyDescent="0.25">
      <c r="A264" s="68" t="str">
        <f>'Orçamento Sintético'!A34</f>
        <v xml:space="preserve"> 3.4.5 </v>
      </c>
      <c r="B264" s="93" t="str">
        <f>VLOOKUP(A264,'Orçamento Sintético'!A:I,4,FALSE())</f>
        <v>FORNECIMENTO E ASSENTAMENTO DE TUBO CORRUGADO PAREDE DUPLA PEAD, D= 375MM (15"), P/SISTEMAS DRENAGEM, TIGRE-ADS N-12 OU SIMILAR</v>
      </c>
      <c r="C264" s="123"/>
      <c r="D264" s="113"/>
      <c r="E264" s="113"/>
      <c r="F264" s="113"/>
      <c r="G264" s="70"/>
      <c r="H264" s="114"/>
      <c r="I264" s="115"/>
      <c r="J264" s="114"/>
      <c r="K264" s="115"/>
      <c r="L264" s="73" t="str">
        <f>VLOOKUP(A264,'Orçamento Sintético'!A:I,5,FALSE())</f>
        <v>m</v>
      </c>
      <c r="M264" s="116">
        <f>M265</f>
        <v>342</v>
      </c>
    </row>
    <row r="265" spans="1:14" ht="15.75" thickBot="1" x14ac:dyDescent="0.3">
      <c r="A265" s="75"/>
      <c r="B265" s="76" t="s">
        <v>324</v>
      </c>
      <c r="C265" s="96">
        <v>342</v>
      </c>
      <c r="D265" s="125"/>
      <c r="E265" s="117"/>
      <c r="F265" s="117"/>
      <c r="G265" s="118"/>
      <c r="H265" s="118"/>
      <c r="I265" s="95"/>
      <c r="J265" s="118"/>
      <c r="K265" s="95"/>
      <c r="L265" s="82" t="s">
        <v>101</v>
      </c>
      <c r="M265" s="119">
        <f>C265</f>
        <v>342</v>
      </c>
    </row>
    <row r="266" spans="1:14" ht="30" x14ac:dyDescent="0.25">
      <c r="A266" s="68" t="str">
        <f>'Orçamento Sintético'!A35</f>
        <v xml:space="preserve"> 3.4.6 </v>
      </c>
      <c r="B266" s="93" t="str">
        <f>VLOOKUP(A266,'Orçamento Sintético'!A:I,4,FALSE())</f>
        <v>REATERRO MANUAL DE VALAS, COM COMPACTADOR DE SOLOS DE PERCUSSÃO. AF_08/2023</v>
      </c>
      <c r="C266" s="123"/>
      <c r="D266" s="113"/>
      <c r="E266" s="113"/>
      <c r="F266" s="113"/>
      <c r="G266" s="70"/>
      <c r="H266" s="114"/>
      <c r="I266" s="115"/>
      <c r="J266" s="114"/>
      <c r="K266" s="115"/>
      <c r="L266" s="73" t="str">
        <f>VLOOKUP(A266,'Orçamento Sintético'!A:I,5,FALSE())</f>
        <v>m³</v>
      </c>
      <c r="M266" s="116">
        <f>SUM(M267:M267)</f>
        <v>978.39</v>
      </c>
    </row>
    <row r="267" spans="1:14" ht="15.75" thickBot="1" x14ac:dyDescent="0.3">
      <c r="A267" s="75"/>
      <c r="B267" s="76" t="s">
        <v>324</v>
      </c>
      <c r="C267" s="77"/>
      <c r="D267" s="125"/>
      <c r="E267" s="117"/>
      <c r="F267" s="117"/>
      <c r="G267" s="118"/>
      <c r="H267" s="118">
        <v>978.39</v>
      </c>
      <c r="I267" s="95"/>
      <c r="J267" s="118"/>
      <c r="K267" s="95"/>
      <c r="L267" s="82" t="s">
        <v>55</v>
      </c>
      <c r="M267" s="119">
        <f>H267</f>
        <v>978.39</v>
      </c>
    </row>
    <row r="268" spans="1:14" ht="60" x14ac:dyDescent="0.25">
      <c r="A268" s="68" t="str">
        <f>'Orçamento Sintético'!A36</f>
        <v xml:space="preserve"> 3.4.7 </v>
      </c>
      <c r="B268" s="93" t="str">
        <f>VLOOKUP(A268,'Orçamento Sintético'!A:I,4,FALSE())</f>
        <v>CARGA, MANOBRA E DESCARGA DE SOLOS E MATERIAIS GRANULARES EM CAMINHÃO BASCULANTE 10 M³ - CARGA COM ESCAVADEIRA HIDRÁULICA (CAÇAMBA DE 1,20 M³ / 155 HP) E DESCARGA LIVRE (UNIDADE: M3). AF_07/2020</v>
      </c>
      <c r="C268" s="123"/>
      <c r="D268" s="113"/>
      <c r="E268" s="113"/>
      <c r="F268" s="113"/>
      <c r="G268" s="70"/>
      <c r="H268" s="123" t="s">
        <v>244</v>
      </c>
      <c r="I268" s="115" t="s">
        <v>318</v>
      </c>
      <c r="J268" s="114"/>
      <c r="K268" s="115"/>
      <c r="L268" s="73" t="str">
        <f>VLOOKUP(A268,'Orçamento Sintético'!A:I,5,FALSE())</f>
        <v>m³</v>
      </c>
      <c r="M268" s="116">
        <f>SUM(M269:M269)</f>
        <v>2409.88</v>
      </c>
    </row>
    <row r="269" spans="1:14" ht="15.75" thickBot="1" x14ac:dyDescent="0.3">
      <c r="A269" s="75"/>
      <c r="B269" s="76" t="s">
        <v>324</v>
      </c>
      <c r="C269" s="77"/>
      <c r="D269" s="125"/>
      <c r="E269" s="117"/>
      <c r="F269" s="117"/>
      <c r="G269" s="118"/>
      <c r="H269" s="118">
        <f>H261-H267</f>
        <v>1927.9</v>
      </c>
      <c r="I269" s="95">
        <v>1.25</v>
      </c>
      <c r="J269" s="118"/>
      <c r="K269" s="95"/>
      <c r="L269" s="82" t="s">
        <v>55</v>
      </c>
      <c r="M269" s="119">
        <f>H269*I269</f>
        <v>2409.88</v>
      </c>
    </row>
    <row r="270" spans="1:14" ht="45" x14ac:dyDescent="0.25">
      <c r="A270" s="68" t="str">
        <f>'Orçamento Sintético'!A37</f>
        <v xml:space="preserve"> 3.4.8 </v>
      </c>
      <c r="B270" s="93" t="str">
        <f>VLOOKUP(A270,'Orçamento Sintético'!A:I,4,FALSE())</f>
        <v>TRANSPORTE COM CAMINHÃO BASCULANTE DE 10 M³, EM VIA URBANA PAVIMENTADA, DMT ATÉ 30 KM (UNIDADE: M3XKM). AF_07/2020</v>
      </c>
      <c r="C270" s="123"/>
      <c r="D270" s="113"/>
      <c r="E270" s="113"/>
      <c r="F270" s="113"/>
      <c r="G270" s="70"/>
      <c r="H270" s="114"/>
      <c r="I270" s="115"/>
      <c r="J270" s="114"/>
      <c r="K270" s="115"/>
      <c r="L270" s="73" t="str">
        <f>VLOOKUP(A270,'Orçamento Sintético'!A:I,5,FALSE())</f>
        <v>M3XKM</v>
      </c>
      <c r="M270" s="116">
        <f>SUM(M271:M271)</f>
        <v>5301.74</v>
      </c>
    </row>
    <row r="271" spans="1:14" ht="15.75" thickBot="1" x14ac:dyDescent="0.3">
      <c r="A271" s="75"/>
      <c r="B271" s="76" t="s">
        <v>325</v>
      </c>
      <c r="C271" s="77"/>
      <c r="D271" s="125"/>
      <c r="E271" s="117"/>
      <c r="F271" s="117"/>
      <c r="G271" s="118"/>
      <c r="H271" s="118">
        <f>M269</f>
        <v>2409.88</v>
      </c>
      <c r="I271" s="95"/>
      <c r="J271" s="118"/>
      <c r="K271" s="95">
        <v>2.2000000000000002</v>
      </c>
      <c r="L271" s="82" t="s">
        <v>65</v>
      </c>
      <c r="M271" s="119">
        <f>H271*K271</f>
        <v>5301.74</v>
      </c>
    </row>
    <row r="272" spans="1:14" ht="45" x14ac:dyDescent="0.25">
      <c r="A272" s="68" t="str">
        <f>'Orçamento Sintético'!A38</f>
        <v xml:space="preserve"> 3.4.9 </v>
      </c>
      <c r="B272" s="93" t="str">
        <f>VLOOKUP(A272,'Orçamento Sintético'!A:I,4,FALSE())</f>
        <v>ESCORAMENTO DE VALA, TIPO PONTALETEAMENTO, COM PROFUNDIDADE DE 1,5 A 3,0 M, LARGURA MENOR QUE 1,5 M. AF_08/2020</v>
      </c>
      <c r="C272" s="123"/>
      <c r="D272" s="113"/>
      <c r="E272" s="113" t="s">
        <v>245</v>
      </c>
      <c r="F272" s="113"/>
      <c r="G272" s="70"/>
      <c r="H272" s="114"/>
      <c r="I272" s="115"/>
      <c r="J272" s="114"/>
      <c r="K272" s="115"/>
      <c r="L272" s="73" t="str">
        <f>VLOOKUP(A272,'Orçamento Sintético'!A:I,5,FALSE())</f>
        <v>m²</v>
      </c>
      <c r="M272" s="116">
        <f>SUM(M273:M273)</f>
        <v>7413</v>
      </c>
      <c r="N272" s="129"/>
    </row>
    <row r="273" spans="1:16" ht="15.75" thickBot="1" x14ac:dyDescent="0.3">
      <c r="A273" s="75"/>
      <c r="B273" s="76" t="s">
        <v>324</v>
      </c>
      <c r="C273" s="77">
        <f>C257</f>
        <v>2471</v>
      </c>
      <c r="D273" s="125"/>
      <c r="E273" s="117">
        <v>2</v>
      </c>
      <c r="F273" s="117">
        <v>1.5</v>
      </c>
      <c r="G273" s="118"/>
      <c r="H273" s="118"/>
      <c r="I273" s="95"/>
      <c r="J273" s="118"/>
      <c r="K273" s="95"/>
      <c r="L273" s="82" t="s">
        <v>45</v>
      </c>
      <c r="M273" s="119">
        <f>C273*E273*F273</f>
        <v>7413</v>
      </c>
    </row>
    <row r="274" spans="1:16" x14ac:dyDescent="0.25">
      <c r="A274" s="68" t="str">
        <f>'Orçamento Sintético'!A39</f>
        <v xml:space="preserve"> 3.4.10 </v>
      </c>
      <c r="B274" s="93" t="str">
        <f>VLOOKUP(A274,'Orçamento Sintético'!A:I,4,FALSE())</f>
        <v>LASTRO DE BRITA COMERCIAL - ESPALHAMENTO MECÂNICO</v>
      </c>
      <c r="C274" s="123"/>
      <c r="D274" s="113"/>
      <c r="E274" s="113"/>
      <c r="F274" s="113"/>
      <c r="G274" s="70"/>
      <c r="H274" s="114"/>
      <c r="I274" s="115"/>
      <c r="J274" s="114"/>
      <c r="K274" s="115"/>
      <c r="L274" s="73" t="str">
        <f>VLOOKUP(A274,'Orçamento Sintético'!A:I,5,FALSE())</f>
        <v>m³</v>
      </c>
      <c r="M274" s="116">
        <f>SUM(M275:M275)</f>
        <v>185.33</v>
      </c>
    </row>
    <row r="275" spans="1:16" ht="15.75" thickBot="1" x14ac:dyDescent="0.3">
      <c r="A275" s="75"/>
      <c r="B275" s="76" t="s">
        <v>324</v>
      </c>
      <c r="C275" s="77">
        <f>C273</f>
        <v>2471</v>
      </c>
      <c r="D275" s="125">
        <v>0.5</v>
      </c>
      <c r="E275" s="117"/>
      <c r="F275" s="117">
        <v>0.15</v>
      </c>
      <c r="G275" s="118"/>
      <c r="H275" s="118"/>
      <c r="I275" s="95"/>
      <c r="J275" s="118"/>
      <c r="K275" s="95"/>
      <c r="L275" s="82" t="s">
        <v>55</v>
      </c>
      <c r="M275" s="119">
        <f>C275*D275*F275</f>
        <v>185.33</v>
      </c>
    </row>
    <row r="276" spans="1:16" ht="60" x14ac:dyDescent="0.25">
      <c r="A276" s="68" t="str">
        <f>'Orçamento Sintético'!A40</f>
        <v xml:space="preserve"> 3.4.11 </v>
      </c>
      <c r="B276" s="93" t="str">
        <f>VLOOKUP(A276,'Orçamento Sintético'!A:I,4,FALSE())</f>
        <v>BASE PARA POÇO DE VISITA RETANGULAR PARA DRENAGEM, EM ALVENARIA COM BLOCOS DE CONCRETO, DIMENSÕES INTERNAS = 1,5X1,5 M, PROFUNDIDADE = 1,40 M, EXCLUINDO TAMPÃO. AF_12/2020_PA</v>
      </c>
      <c r="C276" s="123"/>
      <c r="D276" s="113"/>
      <c r="E276" s="113"/>
      <c r="F276" s="113"/>
      <c r="G276" s="70"/>
      <c r="H276" s="114"/>
      <c r="I276" s="115"/>
      <c r="J276" s="114"/>
      <c r="K276" s="115"/>
      <c r="L276" s="73" t="str">
        <f>VLOOKUP(A276,'Orçamento Sintético'!A:I,5,FALSE())</f>
        <v>UN</v>
      </c>
      <c r="M276" s="116">
        <f>SUM(M277:M277)</f>
        <v>39</v>
      </c>
    </row>
    <row r="277" spans="1:16" ht="15.75" thickBot="1" x14ac:dyDescent="0.3">
      <c r="A277" s="75"/>
      <c r="B277" s="76" t="s">
        <v>324</v>
      </c>
      <c r="C277" s="77"/>
      <c r="D277" s="125"/>
      <c r="E277" s="117">
        <v>39</v>
      </c>
      <c r="F277" s="117"/>
      <c r="G277" s="118"/>
      <c r="H277" s="118"/>
      <c r="I277" s="95"/>
      <c r="J277" s="118"/>
      <c r="K277" s="95"/>
      <c r="L277" s="82" t="str">
        <f>L276</f>
        <v>UN</v>
      </c>
      <c r="M277" s="119">
        <f>E277</f>
        <v>39</v>
      </c>
    </row>
    <row r="278" spans="1:16" ht="45" x14ac:dyDescent="0.25">
      <c r="A278" s="68" t="str">
        <f>'Orçamento Sintético'!A41</f>
        <v xml:space="preserve"> 3.4.12 </v>
      </c>
      <c r="B278" s="93" t="str">
        <f>VLOOKUP(A278,'Orçamento Sintético'!A:I,4,FALSE())</f>
        <v>CAIXA PARA BOCA DE LOBO COMBINADA COM GRELHA RETANGULAR, EM ALVENARIA COM BLOCOS DE CONCRETO, DIMENSÕES INTERNAS: 1,3X1X1,2 M. AF_12/2020</v>
      </c>
      <c r="C278" s="123"/>
      <c r="D278" s="113"/>
      <c r="E278" s="113"/>
      <c r="F278" s="113"/>
      <c r="G278" s="70"/>
      <c r="H278" s="114"/>
      <c r="I278" s="115"/>
      <c r="J278" s="114"/>
      <c r="K278" s="115"/>
      <c r="L278" s="73" t="str">
        <f>VLOOKUP(A278,'Orçamento Sintético'!A:I,5,FALSE())</f>
        <v>UN</v>
      </c>
      <c r="M278" s="116">
        <f>M279</f>
        <v>77</v>
      </c>
    </row>
    <row r="279" spans="1:16" ht="15.75" thickBot="1" x14ac:dyDescent="0.3">
      <c r="A279" s="75"/>
      <c r="B279" s="76" t="s">
        <v>324</v>
      </c>
      <c r="C279" s="77"/>
      <c r="D279" s="125"/>
      <c r="E279" s="117">
        <v>77</v>
      </c>
      <c r="F279" s="117"/>
      <c r="G279" s="118"/>
      <c r="H279" s="118"/>
      <c r="I279" s="95"/>
      <c r="J279" s="118"/>
      <c r="K279" s="95"/>
      <c r="L279" s="82" t="s">
        <v>130</v>
      </c>
      <c r="M279" s="119">
        <f>E279</f>
        <v>77</v>
      </c>
    </row>
    <row r="280" spans="1:16" ht="30" x14ac:dyDescent="0.25">
      <c r="A280" s="68" t="str">
        <f>'Orçamento Sintético'!A42</f>
        <v xml:space="preserve"> 3.4.13 </v>
      </c>
      <c r="B280" s="93" t="str">
        <f>VLOOKUP(A280,'Orçamento Sintético'!A:I,4,FALSE())</f>
        <v>FORNECIMENTO E ASSENTAMENTO DE TAMPÃO DE FERRO DÚCTIL DIAM. = 600MM EM POÇO DE VISITA E CAIXAS DE PASSAGEM</v>
      </c>
      <c r="C280" s="123"/>
      <c r="D280" s="113"/>
      <c r="E280" s="113"/>
      <c r="F280" s="113"/>
      <c r="G280" s="70"/>
      <c r="H280" s="114"/>
      <c r="I280" s="115"/>
      <c r="J280" s="114"/>
      <c r="K280" s="115"/>
      <c r="L280" s="73" t="str">
        <f>VLOOKUP(A280,'Orçamento Sintético'!A:I,5,FALSE())</f>
        <v>un</v>
      </c>
      <c r="M280" s="116">
        <f>M281</f>
        <v>39</v>
      </c>
    </row>
    <row r="281" spans="1:16" ht="15.75" thickBot="1" x14ac:dyDescent="0.3">
      <c r="A281" s="75"/>
      <c r="B281" s="76" t="s">
        <v>324</v>
      </c>
      <c r="C281" s="77"/>
      <c r="D281" s="125"/>
      <c r="E281" s="117">
        <v>39</v>
      </c>
      <c r="F281" s="117"/>
      <c r="G281" s="118"/>
      <c r="H281" s="118"/>
      <c r="I281" s="95"/>
      <c r="J281" s="118"/>
      <c r="K281" s="95"/>
      <c r="L281" s="82" t="s">
        <v>130</v>
      </c>
      <c r="M281" s="119">
        <f>E281</f>
        <v>39</v>
      </c>
    </row>
    <row r="282" spans="1:16" ht="45" x14ac:dyDescent="0.25">
      <c r="A282" s="68" t="str">
        <f>'Orçamento Sintético'!A43</f>
        <v xml:space="preserve"> 3.4.14 </v>
      </c>
      <c r="B282" s="93" t="str">
        <f>VLOOKUP(A282,'Orçamento Sintético'!A:I,4,FALSE())</f>
        <v>CHAMINÉ CIRCULAR PARA POÇO DE VISITA PARA DRENAGEM, EM ALVENARIA COM TIJOLOS CERÂMICOS MACIÇOS, DIÂMETRO INTERNO = 0,6 M. AF_12/2020</v>
      </c>
      <c r="C282" s="123"/>
      <c r="D282" s="113"/>
      <c r="E282" s="113"/>
      <c r="F282" s="113"/>
      <c r="G282" s="70"/>
      <c r="H282" s="114"/>
      <c r="I282" s="115"/>
      <c r="J282" s="114"/>
      <c r="K282" s="115"/>
      <c r="L282" s="73" t="str">
        <f>VLOOKUP(A282,'Orçamento Sintético'!A:I,5,FALSE())</f>
        <v>M</v>
      </c>
      <c r="M282" s="116">
        <f>M283</f>
        <v>39</v>
      </c>
    </row>
    <row r="283" spans="1:16" ht="15.75" thickBot="1" x14ac:dyDescent="0.3">
      <c r="A283" s="75"/>
      <c r="B283" s="76" t="s">
        <v>324</v>
      </c>
      <c r="C283" s="77">
        <v>1</v>
      </c>
      <c r="D283" s="125"/>
      <c r="E283" s="117">
        <v>39</v>
      </c>
      <c r="F283" s="117"/>
      <c r="G283" s="118"/>
      <c r="H283" s="118"/>
      <c r="I283" s="95"/>
      <c r="J283" s="118"/>
      <c r="K283" s="95"/>
      <c r="L283" s="82" t="s">
        <v>130</v>
      </c>
      <c r="M283" s="119">
        <f>E283</f>
        <v>39</v>
      </c>
    </row>
    <row r="284" spans="1:16" ht="30" x14ac:dyDescent="0.25">
      <c r="A284" s="68" t="str">
        <f>'Orçamento Sintético'!A44</f>
        <v xml:space="preserve"> 3.4.15 </v>
      </c>
      <c r="B284" s="93" t="str">
        <f>VLOOKUP(A284,'Orçamento Sintético'!A:I,4,FALSE())</f>
        <v>DISSIPADOR DE ENERGIA - DEB 02 - AREIA EXTRAÍDA E BRITA E PEDRA DE MÃO PRODUZIDAS</v>
      </c>
      <c r="C284" s="123"/>
      <c r="D284" s="113"/>
      <c r="E284" s="113"/>
      <c r="F284" s="113"/>
      <c r="G284" s="70"/>
      <c r="H284" s="114"/>
      <c r="I284" s="115"/>
      <c r="J284" s="114"/>
      <c r="K284" s="115"/>
      <c r="L284" s="73" t="str">
        <f>VLOOKUP(A284,'Orçamento Sintético'!A:I,5,FALSE())</f>
        <v>un</v>
      </c>
      <c r="M284" s="116">
        <f>M285</f>
        <v>1</v>
      </c>
    </row>
    <row r="285" spans="1:16" ht="15.75" thickBot="1" x14ac:dyDescent="0.3">
      <c r="A285" s="75"/>
      <c r="B285" s="76" t="s">
        <v>324</v>
      </c>
      <c r="C285" s="77"/>
      <c r="D285" s="125"/>
      <c r="E285" s="117">
        <v>1</v>
      </c>
      <c r="F285" s="117"/>
      <c r="G285" s="118"/>
      <c r="H285" s="118"/>
      <c r="I285" s="95"/>
      <c r="J285" s="118"/>
      <c r="K285" s="95"/>
      <c r="L285" s="82" t="str">
        <f>L284</f>
        <v>un</v>
      </c>
      <c r="M285" s="119">
        <f>E285</f>
        <v>1</v>
      </c>
    </row>
    <row r="286" spans="1:16" s="100" customFormat="1" ht="30" x14ac:dyDescent="0.25">
      <c r="A286" s="68" t="str">
        <f>'Orçamento Sintético'!A45</f>
        <v xml:space="preserve"> 3.4.16 </v>
      </c>
      <c r="B286" s="93" t="str">
        <f>VLOOKUP(A286,'Orçamento Sintético'!A:I,4,FALSE())</f>
        <v>BOCA DE BDCC 1,50 X 1,50 M - ESCONSIDADE 45° - AREIA E BRITA COMERCIAIS</v>
      </c>
      <c r="C286" s="123"/>
      <c r="D286" s="113"/>
      <c r="E286" s="113"/>
      <c r="F286" s="113"/>
      <c r="G286" s="70"/>
      <c r="H286" s="114"/>
      <c r="I286" s="115"/>
      <c r="J286" s="114"/>
      <c r="K286" s="115"/>
      <c r="L286" s="73" t="str">
        <f>VLOOKUP(A286,'Orçamento Sintético'!A:I,5,FALSE())</f>
        <v>un</v>
      </c>
      <c r="M286" s="116">
        <f>M287</f>
        <v>1</v>
      </c>
      <c r="N286" s="101"/>
      <c r="O286" s="101"/>
      <c r="P286" s="101"/>
    </row>
    <row r="287" spans="1:16" s="100" customFormat="1" ht="15.75" thickBot="1" x14ac:dyDescent="0.3">
      <c r="A287" s="75"/>
      <c r="B287" s="76" t="s">
        <v>324</v>
      </c>
      <c r="C287" s="77"/>
      <c r="D287" s="125"/>
      <c r="E287" s="117">
        <v>1</v>
      </c>
      <c r="F287" s="117"/>
      <c r="G287" s="118"/>
      <c r="H287" s="118"/>
      <c r="I287" s="95"/>
      <c r="J287" s="118"/>
      <c r="K287" s="95"/>
      <c r="L287" s="82" t="str">
        <f>L286</f>
        <v>un</v>
      </c>
      <c r="M287" s="119">
        <f>E287</f>
        <v>1</v>
      </c>
      <c r="N287" s="101"/>
      <c r="O287" s="101"/>
      <c r="P287" s="101"/>
    </row>
    <row r="288" spans="1:16" ht="15.75" thickBot="1" x14ac:dyDescent="0.3">
      <c r="A288" s="84" t="str">
        <f>'Orçamento Sintético'!A47</f>
        <v xml:space="preserve"> 4.1 </v>
      </c>
      <c r="B288" s="85" t="str">
        <f>VLOOKUP(A288,'Orçamento Sintético'!A:I,4,FALSE())</f>
        <v>TERRAPLENAGEM E PAVIMENTAÇÃO</v>
      </c>
      <c r="C288" s="86"/>
      <c r="D288" s="87"/>
      <c r="E288" s="87"/>
      <c r="F288" s="88"/>
      <c r="G288" s="87"/>
      <c r="H288" s="87"/>
      <c r="I288" s="89"/>
      <c r="J288" s="87"/>
      <c r="K288" s="90"/>
      <c r="L288" s="91"/>
      <c r="M288" s="92"/>
    </row>
    <row r="289" spans="1:13" ht="15.75" thickBot="1" x14ac:dyDescent="0.3">
      <c r="A289" s="59" t="str">
        <f>'Orçamento Sintético'!A48</f>
        <v xml:space="preserve"> 4.1.1 </v>
      </c>
      <c r="B289" s="60" t="str">
        <f>VLOOKUP(A289,'Orçamento Sintético'!A:I,4,FALSE())</f>
        <v>TERRAPLENAGEM</v>
      </c>
      <c r="C289" s="61"/>
      <c r="D289" s="62"/>
      <c r="E289" s="62"/>
      <c r="F289" s="63"/>
      <c r="G289" s="62"/>
      <c r="H289" s="62"/>
      <c r="I289" s="64"/>
      <c r="J289" s="62"/>
      <c r="K289" s="65"/>
      <c r="L289" s="66"/>
      <c r="M289" s="67"/>
    </row>
    <row r="290" spans="1:13" ht="30" x14ac:dyDescent="0.25">
      <c r="A290" s="68" t="str">
        <f>'Orçamento Sintético'!A49</f>
        <v xml:space="preserve"> 4.1.1.1 </v>
      </c>
      <c r="B290" s="93" t="str">
        <f>VLOOKUP(A290,'Orçamento Sintético'!A:I,4,FALSE())</f>
        <v>ESCAVAÇÃO HORIZONTAL EM SOLO DE 1A CATEGORIA COM TRATOR DE ESTEIRAS (150HP/LÂMINA: 3,18M3). AF_07/2020</v>
      </c>
      <c r="C290" s="70"/>
      <c r="D290" s="70"/>
      <c r="E290" s="70"/>
      <c r="F290" s="70"/>
      <c r="G290" s="70"/>
      <c r="H290" s="70"/>
      <c r="I290" s="71"/>
      <c r="J290" s="70"/>
      <c r="K290" s="72"/>
      <c r="L290" s="73" t="str">
        <f>VLOOKUP(A290,'Orçamento Sintético'!A:I,5,FALSE())</f>
        <v>m³</v>
      </c>
      <c r="M290" s="74">
        <f>SUM(M291:M303)</f>
        <v>2983.59</v>
      </c>
    </row>
    <row r="291" spans="1:13" x14ac:dyDescent="0.25">
      <c r="A291" s="75"/>
      <c r="B291" s="76" t="s">
        <v>230</v>
      </c>
      <c r="C291" s="77"/>
      <c r="D291" s="125"/>
      <c r="E291" s="125"/>
      <c r="F291" s="94"/>
      <c r="G291" s="125"/>
      <c r="H291" s="80">
        <v>329.63</v>
      </c>
      <c r="I291" s="80"/>
      <c r="J291" s="125"/>
      <c r="K291" s="81"/>
      <c r="L291" s="82"/>
      <c r="M291" s="83">
        <f>H291</f>
        <v>329.63</v>
      </c>
    </row>
    <row r="292" spans="1:13" x14ac:dyDescent="0.25">
      <c r="A292" s="75"/>
      <c r="B292" s="76" t="s">
        <v>231</v>
      </c>
      <c r="C292" s="96"/>
      <c r="D292" s="125"/>
      <c r="E292" s="125"/>
      <c r="F292" s="94"/>
      <c r="G292" s="125"/>
      <c r="H292" s="80">
        <v>374.01</v>
      </c>
      <c r="I292" s="80"/>
      <c r="J292" s="125"/>
      <c r="K292" s="81"/>
      <c r="L292" s="82"/>
      <c r="M292" s="83">
        <f t="shared" ref="M292:M303" si="13">H292</f>
        <v>374.01</v>
      </c>
    </row>
    <row r="293" spans="1:13" x14ac:dyDescent="0.25">
      <c r="A293" s="75"/>
      <c r="B293" s="76" t="s">
        <v>232</v>
      </c>
      <c r="C293" s="96"/>
      <c r="D293" s="125"/>
      <c r="E293" s="125"/>
      <c r="F293" s="94"/>
      <c r="G293" s="125"/>
      <c r="H293" s="80">
        <v>143.09</v>
      </c>
      <c r="I293" s="80"/>
      <c r="J293" s="125"/>
      <c r="K293" s="81"/>
      <c r="L293" s="82"/>
      <c r="M293" s="83">
        <f t="shared" si="13"/>
        <v>143.09</v>
      </c>
    </row>
    <row r="294" spans="1:13" x14ac:dyDescent="0.25">
      <c r="A294" s="75"/>
      <c r="B294" s="76" t="s">
        <v>233</v>
      </c>
      <c r="C294" s="96"/>
      <c r="D294" s="125"/>
      <c r="E294" s="125"/>
      <c r="F294" s="94"/>
      <c r="G294" s="125"/>
      <c r="H294" s="80">
        <v>301.73</v>
      </c>
      <c r="I294" s="80"/>
      <c r="J294" s="125"/>
      <c r="K294" s="81"/>
      <c r="L294" s="82"/>
      <c r="M294" s="83">
        <f t="shared" si="13"/>
        <v>301.73</v>
      </c>
    </row>
    <row r="295" spans="1:13" x14ac:dyDescent="0.25">
      <c r="A295" s="75"/>
      <c r="B295" s="76" t="s">
        <v>234</v>
      </c>
      <c r="C295" s="96"/>
      <c r="D295" s="125"/>
      <c r="E295" s="125"/>
      <c r="F295" s="94"/>
      <c r="G295" s="125"/>
      <c r="H295" s="80">
        <v>-188.51</v>
      </c>
      <c r="I295" s="80"/>
      <c r="J295" s="125"/>
      <c r="K295" s="81"/>
      <c r="L295" s="82"/>
      <c r="M295" s="83">
        <f t="shared" si="13"/>
        <v>-188.51</v>
      </c>
    </row>
    <row r="296" spans="1:13" x14ac:dyDescent="0.25">
      <c r="A296" s="75"/>
      <c r="B296" s="76" t="s">
        <v>235</v>
      </c>
      <c r="C296" s="96"/>
      <c r="D296" s="125"/>
      <c r="E296" s="125"/>
      <c r="F296" s="94"/>
      <c r="G296" s="125"/>
      <c r="H296" s="80">
        <v>95.45</v>
      </c>
      <c r="I296" s="80"/>
      <c r="J296" s="125"/>
      <c r="K296" s="81"/>
      <c r="L296" s="82"/>
      <c r="M296" s="83">
        <f t="shared" si="13"/>
        <v>95.45</v>
      </c>
    </row>
    <row r="297" spans="1:13" x14ac:dyDescent="0.25">
      <c r="A297" s="75"/>
      <c r="B297" s="76" t="s">
        <v>238</v>
      </c>
      <c r="C297" s="96"/>
      <c r="D297" s="125"/>
      <c r="E297" s="125"/>
      <c r="F297" s="94"/>
      <c r="G297" s="125"/>
      <c r="H297" s="80">
        <v>709.75</v>
      </c>
      <c r="I297" s="80"/>
      <c r="J297" s="125"/>
      <c r="K297" s="81"/>
      <c r="L297" s="82"/>
      <c r="M297" s="83">
        <f t="shared" si="13"/>
        <v>709.75</v>
      </c>
    </row>
    <row r="298" spans="1:13" x14ac:dyDescent="0.25">
      <c r="A298" s="75"/>
      <c r="B298" s="76" t="s">
        <v>246</v>
      </c>
      <c r="C298" s="96"/>
      <c r="D298" s="125"/>
      <c r="E298" s="125"/>
      <c r="F298" s="94"/>
      <c r="G298" s="125"/>
      <c r="H298" s="80">
        <v>250.76</v>
      </c>
      <c r="I298" s="80"/>
      <c r="J298" s="125"/>
      <c r="K298" s="81"/>
      <c r="L298" s="82"/>
      <c r="M298" s="83">
        <f t="shared" si="13"/>
        <v>250.76</v>
      </c>
    </row>
    <row r="299" spans="1:13" x14ac:dyDescent="0.25">
      <c r="A299" s="75"/>
      <c r="B299" s="76" t="s">
        <v>247</v>
      </c>
      <c r="C299" s="96"/>
      <c r="D299" s="125"/>
      <c r="E299" s="125"/>
      <c r="F299" s="94"/>
      <c r="G299" s="125"/>
      <c r="H299" s="80">
        <v>174.68</v>
      </c>
      <c r="I299" s="80"/>
      <c r="J299" s="125"/>
      <c r="K299" s="81"/>
      <c r="L299" s="82"/>
      <c r="M299" s="83">
        <f t="shared" si="13"/>
        <v>174.68</v>
      </c>
    </row>
    <row r="300" spans="1:13" x14ac:dyDescent="0.25">
      <c r="A300" s="75"/>
      <c r="B300" s="76" t="s">
        <v>248</v>
      </c>
      <c r="C300" s="96"/>
      <c r="D300" s="125"/>
      <c r="E300" s="125"/>
      <c r="F300" s="94"/>
      <c r="G300" s="125"/>
      <c r="H300" s="80">
        <v>329.63</v>
      </c>
      <c r="I300" s="80"/>
      <c r="J300" s="125"/>
      <c r="K300" s="81"/>
      <c r="L300" s="82"/>
      <c r="M300" s="83">
        <f t="shared" si="13"/>
        <v>329.63</v>
      </c>
    </row>
    <row r="301" spans="1:13" x14ac:dyDescent="0.25">
      <c r="A301" s="75"/>
      <c r="B301" s="76" t="s">
        <v>249</v>
      </c>
      <c r="C301" s="96"/>
      <c r="D301" s="125"/>
      <c r="E301" s="125"/>
      <c r="F301" s="94"/>
      <c r="G301" s="125"/>
      <c r="H301" s="80">
        <v>127.27</v>
      </c>
      <c r="I301" s="80"/>
      <c r="J301" s="125"/>
      <c r="K301" s="81"/>
      <c r="L301" s="82"/>
      <c r="M301" s="83">
        <f t="shared" si="13"/>
        <v>127.27</v>
      </c>
    </row>
    <row r="302" spans="1:13" x14ac:dyDescent="0.25">
      <c r="A302" s="75"/>
      <c r="B302" s="76" t="s">
        <v>250</v>
      </c>
      <c r="C302" s="96"/>
      <c r="D302" s="125"/>
      <c r="E302" s="125"/>
      <c r="F302" s="94"/>
      <c r="G302" s="125"/>
      <c r="H302" s="80">
        <v>159.46</v>
      </c>
      <c r="I302" s="80"/>
      <c r="J302" s="125"/>
      <c r="K302" s="81"/>
      <c r="L302" s="82"/>
      <c r="M302" s="83">
        <f t="shared" si="13"/>
        <v>159.46</v>
      </c>
    </row>
    <row r="303" spans="1:13" ht="15.75" thickBot="1" x14ac:dyDescent="0.3">
      <c r="A303" s="75"/>
      <c r="B303" s="76" t="s">
        <v>251</v>
      </c>
      <c r="C303" s="96"/>
      <c r="D303" s="125"/>
      <c r="E303" s="125"/>
      <c r="F303" s="94"/>
      <c r="G303" s="125"/>
      <c r="H303" s="80">
        <v>176.64</v>
      </c>
      <c r="I303" s="80"/>
      <c r="J303" s="125"/>
      <c r="K303" s="81"/>
      <c r="L303" s="82"/>
      <c r="M303" s="83">
        <f t="shared" si="13"/>
        <v>176.64</v>
      </c>
    </row>
    <row r="304" spans="1:13" ht="30" x14ac:dyDescent="0.25">
      <c r="A304" s="68" t="str">
        <f>'Orçamento Sintético'!A50</f>
        <v xml:space="preserve"> 4.1.1.2 </v>
      </c>
      <c r="B304" s="93" t="str">
        <f>VLOOKUP(A304,'Orçamento Sintético'!A:I,4,FALSE())</f>
        <v>REGULARIZAÇÃO E COMPACTAÇÃO DE SUBLEITO DE SOLO PREDOMINANTEMENTE ARENOSO. AF_11/2019</v>
      </c>
      <c r="C304" s="70"/>
      <c r="D304" s="70"/>
      <c r="E304" s="70"/>
      <c r="F304" s="70"/>
      <c r="G304" s="70"/>
      <c r="H304" s="70"/>
      <c r="I304" s="71"/>
      <c r="J304" s="70"/>
      <c r="K304" s="72"/>
      <c r="L304" s="73" t="str">
        <f>VLOOKUP(A304,'Orçamento Sintético'!A:I,5,FALSE())</f>
        <v>m²</v>
      </c>
      <c r="M304" s="74">
        <f>SUM(M305:M317)</f>
        <v>20510.21</v>
      </c>
    </row>
    <row r="305" spans="1:13" x14ac:dyDescent="0.25">
      <c r="A305" s="75"/>
      <c r="B305" s="76" t="s">
        <v>230</v>
      </c>
      <c r="C305" s="77">
        <v>119</v>
      </c>
      <c r="D305" s="125">
        <v>7</v>
      </c>
      <c r="E305" s="125"/>
      <c r="F305" s="94"/>
      <c r="G305" s="125"/>
      <c r="H305" s="80"/>
      <c r="I305" s="80"/>
      <c r="J305" s="125"/>
      <c r="K305" s="81"/>
      <c r="L305" s="82" t="s">
        <v>45</v>
      </c>
      <c r="M305" s="83">
        <f t="shared" ref="M305:M317" si="14">C305*D305</f>
        <v>833</v>
      </c>
    </row>
    <row r="306" spans="1:13" x14ac:dyDescent="0.25">
      <c r="A306" s="75"/>
      <c r="B306" s="76" t="s">
        <v>231</v>
      </c>
      <c r="C306" s="96">
        <v>415.51</v>
      </c>
      <c r="D306" s="125">
        <v>7</v>
      </c>
      <c r="E306" s="125"/>
      <c r="F306" s="94"/>
      <c r="G306" s="125"/>
      <c r="H306" s="80"/>
      <c r="I306" s="80"/>
      <c r="J306" s="125"/>
      <c r="K306" s="81"/>
      <c r="L306" s="82" t="s">
        <v>45</v>
      </c>
      <c r="M306" s="83">
        <f t="shared" si="14"/>
        <v>2908.57</v>
      </c>
    </row>
    <row r="307" spans="1:13" x14ac:dyDescent="0.25">
      <c r="A307" s="75"/>
      <c r="B307" s="76" t="s">
        <v>232</v>
      </c>
      <c r="C307" s="96">
        <v>380</v>
      </c>
      <c r="D307" s="125">
        <v>7</v>
      </c>
      <c r="E307" s="125"/>
      <c r="F307" s="94"/>
      <c r="G307" s="125"/>
      <c r="H307" s="80"/>
      <c r="I307" s="80"/>
      <c r="J307" s="125"/>
      <c r="K307" s="81"/>
      <c r="L307" s="82" t="s">
        <v>45</v>
      </c>
      <c r="M307" s="83">
        <f t="shared" si="14"/>
        <v>2660</v>
      </c>
    </row>
    <row r="308" spans="1:13" x14ac:dyDescent="0.25">
      <c r="A308" s="75"/>
      <c r="B308" s="76" t="s">
        <v>233</v>
      </c>
      <c r="C308" s="96">
        <v>222.25</v>
      </c>
      <c r="D308" s="125">
        <v>7</v>
      </c>
      <c r="E308" s="125"/>
      <c r="F308" s="94"/>
      <c r="G308" s="125"/>
      <c r="H308" s="80"/>
      <c r="I308" s="80"/>
      <c r="J308" s="125"/>
      <c r="K308" s="81"/>
      <c r="L308" s="82" t="s">
        <v>45</v>
      </c>
      <c r="M308" s="83">
        <f t="shared" si="14"/>
        <v>1555.75</v>
      </c>
    </row>
    <row r="309" spans="1:13" x14ac:dyDescent="0.25">
      <c r="A309" s="75"/>
      <c r="B309" s="76" t="s">
        <v>234</v>
      </c>
      <c r="C309" s="96">
        <v>361.35</v>
      </c>
      <c r="D309" s="125">
        <v>7</v>
      </c>
      <c r="E309" s="125"/>
      <c r="F309" s="94"/>
      <c r="G309" s="125"/>
      <c r="H309" s="80"/>
      <c r="I309" s="80"/>
      <c r="J309" s="125"/>
      <c r="K309" s="81"/>
      <c r="L309" s="82" t="s">
        <v>45</v>
      </c>
      <c r="M309" s="83">
        <f t="shared" si="14"/>
        <v>2529.4499999999998</v>
      </c>
    </row>
    <row r="310" spans="1:13" x14ac:dyDescent="0.25">
      <c r="A310" s="75"/>
      <c r="B310" s="76" t="s">
        <v>235</v>
      </c>
      <c r="C310" s="96">
        <v>100.72</v>
      </c>
      <c r="D310" s="125">
        <v>7</v>
      </c>
      <c r="E310" s="125"/>
      <c r="F310" s="94"/>
      <c r="G310" s="125"/>
      <c r="H310" s="80"/>
      <c r="I310" s="80"/>
      <c r="J310" s="125"/>
      <c r="K310" s="81"/>
      <c r="L310" s="82" t="s">
        <v>45</v>
      </c>
      <c r="M310" s="83">
        <f t="shared" si="14"/>
        <v>705.04</v>
      </c>
    </row>
    <row r="311" spans="1:13" x14ac:dyDescent="0.25">
      <c r="A311" s="75"/>
      <c r="B311" s="76" t="s">
        <v>238</v>
      </c>
      <c r="C311" s="96">
        <v>590.24</v>
      </c>
      <c r="D311" s="125">
        <v>7</v>
      </c>
      <c r="E311" s="125"/>
      <c r="F311" s="94"/>
      <c r="G311" s="125"/>
      <c r="H311" s="80"/>
      <c r="I311" s="80"/>
      <c r="J311" s="125"/>
      <c r="K311" s="81"/>
      <c r="L311" s="82" t="s">
        <v>45</v>
      </c>
      <c r="M311" s="83">
        <f t="shared" si="14"/>
        <v>4131.68</v>
      </c>
    </row>
    <row r="312" spans="1:13" x14ac:dyDescent="0.25">
      <c r="A312" s="75"/>
      <c r="B312" s="76" t="s">
        <v>246</v>
      </c>
      <c r="C312" s="96">
        <v>142.56</v>
      </c>
      <c r="D312" s="125">
        <v>7</v>
      </c>
      <c r="E312" s="125"/>
      <c r="F312" s="94"/>
      <c r="G312" s="125"/>
      <c r="H312" s="80"/>
      <c r="I312" s="80"/>
      <c r="J312" s="125"/>
      <c r="K312" s="81"/>
      <c r="L312" s="82" t="s">
        <v>45</v>
      </c>
      <c r="M312" s="83">
        <f t="shared" si="14"/>
        <v>997.92</v>
      </c>
    </row>
    <row r="313" spans="1:13" x14ac:dyDescent="0.25">
      <c r="A313" s="75"/>
      <c r="B313" s="76" t="s">
        <v>247</v>
      </c>
      <c r="C313" s="96">
        <v>146.07</v>
      </c>
      <c r="D313" s="125">
        <v>7</v>
      </c>
      <c r="E313" s="125"/>
      <c r="F313" s="94"/>
      <c r="G313" s="125"/>
      <c r="H313" s="80"/>
      <c r="I313" s="80"/>
      <c r="J313" s="125"/>
      <c r="K313" s="81"/>
      <c r="L313" s="82" t="s">
        <v>45</v>
      </c>
      <c r="M313" s="83">
        <f t="shared" si="14"/>
        <v>1022.49</v>
      </c>
    </row>
    <row r="314" spans="1:13" x14ac:dyDescent="0.25">
      <c r="A314" s="75"/>
      <c r="B314" s="76" t="s">
        <v>248</v>
      </c>
      <c r="C314" s="96">
        <v>149.68</v>
      </c>
      <c r="D314" s="125">
        <v>7</v>
      </c>
      <c r="E314" s="125"/>
      <c r="F314" s="94"/>
      <c r="G314" s="125"/>
      <c r="H314" s="80"/>
      <c r="I314" s="80"/>
      <c r="J314" s="125"/>
      <c r="K314" s="81"/>
      <c r="L314" s="82" t="s">
        <v>45</v>
      </c>
      <c r="M314" s="83">
        <f t="shared" si="14"/>
        <v>1047.76</v>
      </c>
    </row>
    <row r="315" spans="1:13" x14ac:dyDescent="0.25">
      <c r="A315" s="75"/>
      <c r="B315" s="76" t="s">
        <v>249</v>
      </c>
      <c r="C315" s="96">
        <v>100</v>
      </c>
      <c r="D315" s="125">
        <v>7</v>
      </c>
      <c r="E315" s="125"/>
      <c r="F315" s="94"/>
      <c r="G315" s="125"/>
      <c r="H315" s="80"/>
      <c r="I315" s="80"/>
      <c r="J315" s="125"/>
      <c r="K315" s="81"/>
      <c r="L315" s="82" t="s">
        <v>45</v>
      </c>
      <c r="M315" s="83">
        <f t="shared" si="14"/>
        <v>700</v>
      </c>
    </row>
    <row r="316" spans="1:13" x14ac:dyDescent="0.25">
      <c r="A316" s="75"/>
      <c r="B316" s="76" t="s">
        <v>250</v>
      </c>
      <c r="C316" s="96">
        <v>101.46</v>
      </c>
      <c r="D316" s="125">
        <v>7</v>
      </c>
      <c r="E316" s="125"/>
      <c r="F316" s="94"/>
      <c r="G316" s="125"/>
      <c r="H316" s="80"/>
      <c r="I316" s="80"/>
      <c r="J316" s="125"/>
      <c r="K316" s="81"/>
      <c r="L316" s="82" t="s">
        <v>45</v>
      </c>
      <c r="M316" s="83">
        <f t="shared" si="14"/>
        <v>710.22</v>
      </c>
    </row>
    <row r="317" spans="1:13" ht="15.75" thickBot="1" x14ac:dyDescent="0.3">
      <c r="A317" s="75"/>
      <c r="B317" s="76" t="s">
        <v>251</v>
      </c>
      <c r="C317" s="96">
        <v>101.19</v>
      </c>
      <c r="D317" s="125">
        <v>7</v>
      </c>
      <c r="E317" s="125"/>
      <c r="F317" s="94"/>
      <c r="G317" s="125"/>
      <c r="H317" s="80"/>
      <c r="I317" s="80"/>
      <c r="J317" s="125"/>
      <c r="K317" s="81"/>
      <c r="L317" s="82" t="s">
        <v>45</v>
      </c>
      <c r="M317" s="83">
        <f t="shared" si="14"/>
        <v>708.33</v>
      </c>
    </row>
    <row r="318" spans="1:13" ht="60" x14ac:dyDescent="0.25">
      <c r="A318" s="68" t="str">
        <f>'Orçamento Sintético'!A51</f>
        <v xml:space="preserve"> 4.1.1.3 </v>
      </c>
      <c r="B318" s="93" t="str">
        <f>VLOOKUP(A318,'Orçamento Sintético'!A:I,4,FALSE())</f>
        <v>CARGA, MANOBRA E DESCARGA DE SOLOS E MATERIAIS GRANULARES EM CAMINHÃO BASCULANTE 10 M³ - CARGA COM PÁ CARREGADEIRA (CAÇAMBA DE 1,7 A 2,8 M³ / 128 HP) E DESCARGA LIVRE (UNIDADE: M3). AF_07/2020</v>
      </c>
      <c r="C318" s="70"/>
      <c r="D318" s="70"/>
      <c r="E318" s="70"/>
      <c r="F318" s="70"/>
      <c r="G318" s="70"/>
      <c r="H318" s="70"/>
      <c r="I318" s="71" t="s">
        <v>318</v>
      </c>
      <c r="J318" s="70"/>
      <c r="K318" s="72"/>
      <c r="L318" s="73" t="str">
        <f>VLOOKUP(A318,'Orçamento Sintético'!A:I,5,FALSE())</f>
        <v>m³</v>
      </c>
      <c r="M318" s="74">
        <f>SUM(M319:M319)</f>
        <v>3729.49</v>
      </c>
    </row>
    <row r="319" spans="1:13" ht="15.75" thickBot="1" x14ac:dyDescent="0.3">
      <c r="A319" s="75"/>
      <c r="B319" s="76" t="s">
        <v>326</v>
      </c>
      <c r="C319" s="77"/>
      <c r="D319" s="125"/>
      <c r="E319" s="125"/>
      <c r="F319" s="94"/>
      <c r="G319" s="125"/>
      <c r="H319" s="80">
        <f>M290</f>
        <v>2983.59</v>
      </c>
      <c r="I319" s="80">
        <v>1.25</v>
      </c>
      <c r="J319" s="125"/>
      <c r="K319" s="81"/>
      <c r="L319" s="82" t="str">
        <f>L318</f>
        <v>m³</v>
      </c>
      <c r="M319" s="83">
        <f>H319*I319</f>
        <v>3729.49</v>
      </c>
    </row>
    <row r="320" spans="1:13" ht="45" x14ac:dyDescent="0.25">
      <c r="A320" s="68" t="str">
        <f>'Orçamento Sintético'!A52</f>
        <v xml:space="preserve"> 4.1.1.4 </v>
      </c>
      <c r="B320" s="93" t="str">
        <f>VLOOKUP(A320,'Orçamento Sintético'!A:I,4,FALSE())</f>
        <v>TRANSPORTE COM CAMINHÃO BASCULANTE DE 10 M³, EM VIA URBANA PAVIMENTADA, DMT ATÉ 30 KM (UNIDADE: M3XKM). AF_07/2020</v>
      </c>
      <c r="C320" s="70"/>
      <c r="D320" s="70"/>
      <c r="E320" s="70"/>
      <c r="F320" s="70"/>
      <c r="G320" s="70"/>
      <c r="H320" s="70"/>
      <c r="I320" s="71"/>
      <c r="J320" s="70"/>
      <c r="K320" s="72"/>
      <c r="L320" s="73" t="str">
        <f>VLOOKUP(A320,'Orçamento Sintético'!A:I,5,FALSE())</f>
        <v>M3XKM</v>
      </c>
      <c r="M320" s="74">
        <f>SUM(M321:M321)</f>
        <v>10442.57</v>
      </c>
    </row>
    <row r="321" spans="1:16" s="100" customFormat="1" ht="15.75" thickBot="1" x14ac:dyDescent="0.3">
      <c r="A321" s="75"/>
      <c r="B321" s="76" t="s">
        <v>327</v>
      </c>
      <c r="C321" s="77"/>
      <c r="D321" s="125"/>
      <c r="E321" s="117"/>
      <c r="F321" s="117"/>
      <c r="G321" s="118"/>
      <c r="H321" s="176">
        <f>M319</f>
        <v>3729.49</v>
      </c>
      <c r="I321" s="95"/>
      <c r="J321" s="118"/>
      <c r="K321" s="95">
        <v>2.8</v>
      </c>
      <c r="L321" s="82" t="str">
        <f>L320</f>
        <v>M3XKM</v>
      </c>
      <c r="M321" s="119">
        <f>H321*K321</f>
        <v>10442.57</v>
      </c>
      <c r="N321" s="101"/>
      <c r="O321" s="101"/>
      <c r="P321" s="101"/>
    </row>
    <row r="322" spans="1:16" ht="15.75" thickBot="1" x14ac:dyDescent="0.3">
      <c r="A322" s="68" t="str">
        <f>'Orçamento Sintético'!A53</f>
        <v xml:space="preserve"> 4.1.2 </v>
      </c>
      <c r="B322" s="93" t="str">
        <f>VLOOKUP(A322,'Orçamento Sintético'!A:I,4,FALSE())</f>
        <v>PAVIMENTAÇÃO</v>
      </c>
      <c r="C322" s="70"/>
      <c r="D322" s="70"/>
      <c r="E322" s="70"/>
      <c r="F322" s="70"/>
      <c r="G322" s="70"/>
      <c r="H322" s="70"/>
      <c r="I322" s="71"/>
      <c r="J322" s="70"/>
      <c r="K322" s="72"/>
      <c r="L322" s="73"/>
      <c r="M322" s="74"/>
    </row>
    <row r="323" spans="1:16" ht="15.75" thickBot="1" x14ac:dyDescent="0.3">
      <c r="A323" s="106"/>
      <c r="B323" s="107"/>
      <c r="C323" s="108"/>
      <c r="D323" s="108"/>
      <c r="E323" s="108"/>
      <c r="F323" s="108"/>
      <c r="G323" s="108"/>
      <c r="H323" s="108"/>
      <c r="I323" s="109"/>
      <c r="J323" s="108"/>
      <c r="K323" s="110"/>
      <c r="L323" s="111"/>
      <c r="M323" s="112"/>
      <c r="N323" s="101"/>
      <c r="O323" s="101"/>
      <c r="P323" s="101"/>
    </row>
    <row r="324" spans="1:16" ht="30" x14ac:dyDescent="0.25">
      <c r="A324" s="68" t="str">
        <f>'Orçamento Sintético'!A54</f>
        <v xml:space="preserve"> 4.1.2.1 </v>
      </c>
      <c r="B324" s="93" t="str">
        <f>VLOOKUP(A324,'Orçamento Sintético'!A:I,4,FALSE())</f>
        <v>EXECUÇÃO DE PAVIMENTO EM PARALELEPÍPEDOS, REJUNTAMENTO COM ARGAMASSA TRAÇO 1:3 (CIMENTO E AREIA). AF_05/2020</v>
      </c>
      <c r="C324" s="113"/>
      <c r="D324" s="113"/>
      <c r="E324" s="113"/>
      <c r="F324" s="113"/>
      <c r="G324" s="114"/>
      <c r="H324" s="114"/>
      <c r="I324" s="115"/>
      <c r="J324" s="114"/>
      <c r="K324" s="115"/>
      <c r="L324" s="73" t="str">
        <f>VLOOKUP(A324,'Orçamento Sintético'!A:I,5,FALSE())</f>
        <v>m²</v>
      </c>
      <c r="M324" s="116">
        <f>SUM(M325:M337)</f>
        <v>20411.93</v>
      </c>
    </row>
    <row r="325" spans="1:16" x14ac:dyDescent="0.25">
      <c r="A325" s="75"/>
      <c r="B325" s="76" t="s">
        <v>230</v>
      </c>
      <c r="C325" s="77"/>
      <c r="D325" s="125"/>
      <c r="E325" s="117"/>
      <c r="F325" s="117"/>
      <c r="G325" s="118">
        <v>990.17</v>
      </c>
      <c r="H325" s="118"/>
      <c r="I325" s="95"/>
      <c r="J325" s="118"/>
      <c r="K325" s="95"/>
      <c r="L325" s="82" t="s">
        <v>45</v>
      </c>
      <c r="M325" s="119">
        <f>G325</f>
        <v>990.17</v>
      </c>
    </row>
    <row r="326" spans="1:16" x14ac:dyDescent="0.25">
      <c r="A326" s="75"/>
      <c r="B326" s="76" t="s">
        <v>231</v>
      </c>
      <c r="C326" s="96"/>
      <c r="D326" s="125"/>
      <c r="E326" s="117"/>
      <c r="F326" s="117"/>
      <c r="G326" s="118">
        <v>2958.1</v>
      </c>
      <c r="H326" s="118"/>
      <c r="I326" s="95"/>
      <c r="J326" s="118"/>
      <c r="K326" s="95"/>
      <c r="L326" s="82" t="s">
        <v>45</v>
      </c>
      <c r="M326" s="119">
        <f t="shared" ref="M326:M337" si="15">G326</f>
        <v>2958.1</v>
      </c>
    </row>
    <row r="327" spans="1:16" x14ac:dyDescent="0.25">
      <c r="A327" s="75"/>
      <c r="B327" s="76" t="s">
        <v>232</v>
      </c>
      <c r="C327" s="96"/>
      <c r="D327" s="125"/>
      <c r="E327" s="117"/>
      <c r="F327" s="117"/>
      <c r="G327" s="118">
        <v>2685.63</v>
      </c>
      <c r="H327" s="118"/>
      <c r="I327" s="95"/>
      <c r="J327" s="118"/>
      <c r="K327" s="95"/>
      <c r="L327" s="82" t="s">
        <v>45</v>
      </c>
      <c r="M327" s="119">
        <f t="shared" si="15"/>
        <v>2685.63</v>
      </c>
    </row>
    <row r="328" spans="1:16" x14ac:dyDescent="0.25">
      <c r="A328" s="75"/>
      <c r="B328" s="76" t="s">
        <v>233</v>
      </c>
      <c r="C328" s="96"/>
      <c r="D328" s="125"/>
      <c r="E328" s="117"/>
      <c r="F328" s="117"/>
      <c r="G328" s="118">
        <v>1577.04</v>
      </c>
      <c r="H328" s="118"/>
      <c r="I328" s="95"/>
      <c r="J328" s="118"/>
      <c r="K328" s="95"/>
      <c r="L328" s="82" t="s">
        <v>45</v>
      </c>
      <c r="M328" s="119">
        <f t="shared" si="15"/>
        <v>1577.04</v>
      </c>
    </row>
    <row r="329" spans="1:16" x14ac:dyDescent="0.25">
      <c r="A329" s="75"/>
      <c r="B329" s="76" t="s">
        <v>234</v>
      </c>
      <c r="C329" s="96"/>
      <c r="D329" s="125"/>
      <c r="E329" s="117"/>
      <c r="F329" s="117"/>
      <c r="G329" s="118">
        <v>2555.08</v>
      </c>
      <c r="H329" s="118"/>
      <c r="I329" s="95"/>
      <c r="J329" s="118"/>
      <c r="K329" s="95"/>
      <c r="L329" s="82" t="s">
        <v>45</v>
      </c>
      <c r="M329" s="119">
        <f t="shared" si="15"/>
        <v>2555.08</v>
      </c>
    </row>
    <row r="330" spans="1:16" x14ac:dyDescent="0.25">
      <c r="A330" s="75"/>
      <c r="B330" s="76" t="s">
        <v>235</v>
      </c>
      <c r="C330" s="96"/>
      <c r="D330" s="125"/>
      <c r="E330" s="117"/>
      <c r="F330" s="117"/>
      <c r="G330" s="118">
        <v>614.53</v>
      </c>
      <c r="H330" s="118"/>
      <c r="I330" s="95"/>
      <c r="J330" s="118"/>
      <c r="K330" s="95"/>
      <c r="L330" s="82" t="s">
        <v>45</v>
      </c>
      <c r="M330" s="119">
        <f t="shared" si="15"/>
        <v>614.53</v>
      </c>
    </row>
    <row r="331" spans="1:16" x14ac:dyDescent="0.25">
      <c r="A331" s="75"/>
      <c r="B331" s="76" t="s">
        <v>238</v>
      </c>
      <c r="C331" s="96"/>
      <c r="D331" s="125"/>
      <c r="E331" s="117"/>
      <c r="F331" s="117"/>
      <c r="G331" s="118">
        <v>4141.2700000000004</v>
      </c>
      <c r="H331" s="118"/>
      <c r="I331" s="95"/>
      <c r="J331" s="118"/>
      <c r="K331" s="95"/>
      <c r="L331" s="82" t="s">
        <v>45</v>
      </c>
      <c r="M331" s="119">
        <f t="shared" si="15"/>
        <v>4141.2700000000004</v>
      </c>
    </row>
    <row r="332" spans="1:16" x14ac:dyDescent="0.25">
      <c r="A332" s="75"/>
      <c r="B332" s="76" t="s">
        <v>246</v>
      </c>
      <c r="C332" s="96"/>
      <c r="D332" s="125"/>
      <c r="E332" s="117"/>
      <c r="F332" s="117"/>
      <c r="G332" s="118">
        <v>957</v>
      </c>
      <c r="H332" s="118"/>
      <c r="I332" s="95"/>
      <c r="J332" s="118"/>
      <c r="K332" s="95"/>
      <c r="L332" s="82" t="s">
        <v>45</v>
      </c>
      <c r="M332" s="119">
        <f t="shared" si="15"/>
        <v>957</v>
      </c>
    </row>
    <row r="333" spans="1:16" x14ac:dyDescent="0.25">
      <c r="A333" s="75"/>
      <c r="B333" s="76" t="s">
        <v>247</v>
      </c>
      <c r="C333" s="96"/>
      <c r="D333" s="125"/>
      <c r="E333" s="117"/>
      <c r="F333" s="117"/>
      <c r="G333" s="118">
        <v>985.6</v>
      </c>
      <c r="H333" s="118"/>
      <c r="I333" s="95"/>
      <c r="J333" s="118"/>
      <c r="K333" s="95"/>
      <c r="L333" s="82" t="s">
        <v>45</v>
      </c>
      <c r="M333" s="119">
        <f t="shared" si="15"/>
        <v>985.6</v>
      </c>
    </row>
    <row r="334" spans="1:16" x14ac:dyDescent="0.25">
      <c r="A334" s="75"/>
      <c r="B334" s="76" t="s">
        <v>248</v>
      </c>
      <c r="C334" s="96"/>
      <c r="D334" s="125"/>
      <c r="E334" s="117"/>
      <c r="F334" s="117"/>
      <c r="G334" s="118">
        <v>960.97</v>
      </c>
      <c r="H334" s="118"/>
      <c r="I334" s="95"/>
      <c r="J334" s="118"/>
      <c r="K334" s="95"/>
      <c r="L334" s="82" t="s">
        <v>45</v>
      </c>
      <c r="M334" s="119">
        <f t="shared" si="15"/>
        <v>960.97</v>
      </c>
    </row>
    <row r="335" spans="1:16" x14ac:dyDescent="0.25">
      <c r="A335" s="75"/>
      <c r="B335" s="76" t="s">
        <v>249</v>
      </c>
      <c r="C335" s="96"/>
      <c r="D335" s="125"/>
      <c r="E335" s="117"/>
      <c r="F335" s="117"/>
      <c r="G335" s="118">
        <v>661.78</v>
      </c>
      <c r="H335" s="118"/>
      <c r="I335" s="95"/>
      <c r="J335" s="118"/>
      <c r="K335" s="95"/>
      <c r="L335" s="82" t="s">
        <v>45</v>
      </c>
      <c r="M335" s="119">
        <f t="shared" si="15"/>
        <v>661.78</v>
      </c>
    </row>
    <row r="336" spans="1:16" x14ac:dyDescent="0.25">
      <c r="A336" s="75"/>
      <c r="B336" s="76" t="s">
        <v>250</v>
      </c>
      <c r="C336" s="96"/>
      <c r="D336" s="125"/>
      <c r="E336" s="117"/>
      <c r="F336" s="117"/>
      <c r="G336" s="118">
        <v>662.45</v>
      </c>
      <c r="H336" s="118"/>
      <c r="I336" s="95"/>
      <c r="J336" s="118"/>
      <c r="K336" s="95"/>
      <c r="L336" s="82" t="s">
        <v>45</v>
      </c>
      <c r="M336" s="119">
        <f t="shared" si="15"/>
        <v>662.45</v>
      </c>
    </row>
    <row r="337" spans="1:16" ht="15.75" thickBot="1" x14ac:dyDescent="0.3">
      <c r="A337" s="75"/>
      <c r="B337" s="76" t="s">
        <v>251</v>
      </c>
      <c r="C337" s="96"/>
      <c r="D337" s="125"/>
      <c r="E337" s="117"/>
      <c r="F337" s="117"/>
      <c r="G337" s="118">
        <v>662.31</v>
      </c>
      <c r="H337" s="118"/>
      <c r="I337" s="95"/>
      <c r="J337" s="118"/>
      <c r="K337" s="95"/>
      <c r="L337" s="82" t="s">
        <v>45</v>
      </c>
      <c r="M337" s="119">
        <f t="shared" si="15"/>
        <v>662.31</v>
      </c>
    </row>
    <row r="338" spans="1:16" ht="45" x14ac:dyDescent="0.25">
      <c r="A338" s="68" t="str">
        <f>'Orçamento Sintético'!A55</f>
        <v xml:space="preserve"> 4.1.2.2 </v>
      </c>
      <c r="B338" s="93" t="str">
        <f>VLOOKUP(A338,'Orçamento Sintético'!A:I,4,FALSE())</f>
        <v>TRANSPORTE COM CAMINHÃO BASCULANTE DE 14 M³, EM VIA URBANA PAVIMENTADA, DMT ATÉ 30 KM (UNIDADE: M3XKM). AF_07/2020</v>
      </c>
      <c r="C338" s="113"/>
      <c r="D338" s="113"/>
      <c r="E338" s="113" t="s">
        <v>321</v>
      </c>
      <c r="F338" s="113"/>
      <c r="G338" s="114"/>
      <c r="H338" s="123" t="s">
        <v>322</v>
      </c>
      <c r="I338" s="115"/>
      <c r="J338" s="114"/>
      <c r="K338" s="115"/>
      <c r="L338" s="73" t="str">
        <f>VLOOKUP(A338,'Orçamento Sintético'!A:I,5,FALSE())</f>
        <v>M3XKM</v>
      </c>
      <c r="M338" s="116">
        <f>SUM(M339:M339)</f>
        <v>62644.21</v>
      </c>
    </row>
    <row r="339" spans="1:16" s="100" customFormat="1" ht="15.75" thickBot="1" x14ac:dyDescent="0.3">
      <c r="A339" s="75"/>
      <c r="B339" s="76" t="s">
        <v>328</v>
      </c>
      <c r="C339" s="77"/>
      <c r="D339" s="125"/>
      <c r="E339" s="117">
        <v>33</v>
      </c>
      <c r="F339" s="117"/>
      <c r="G339" s="118">
        <f>M324</f>
        <v>20411.93</v>
      </c>
      <c r="H339" s="176">
        <v>3.0999999999999999E-3</v>
      </c>
      <c r="I339" s="95"/>
      <c r="J339" s="118"/>
      <c r="K339" s="95">
        <v>30</v>
      </c>
      <c r="L339" s="82" t="str">
        <f>L338</f>
        <v>M3XKM</v>
      </c>
      <c r="M339" s="119">
        <f>E339*G339*H339*K339</f>
        <v>62644.21</v>
      </c>
      <c r="N339" s="101"/>
      <c r="O339" s="101"/>
      <c r="P339" s="101"/>
    </row>
    <row r="340" spans="1:16" s="100" customFormat="1" ht="45" x14ac:dyDescent="0.25">
      <c r="A340" s="68" t="str">
        <f>'Orçamento Sintético'!A56</f>
        <v xml:space="preserve"> 4.1.2.3 </v>
      </c>
      <c r="B340" s="93" t="str">
        <f>VLOOKUP(A340,'Orçamento Sintético'!A:I,4,FALSE())</f>
        <v>TRANSPORTE COM CAMINHÃO BASCULANTE DE 14 M³, EM VIA URBANA PAVIMENTADA, ADICIONAL PARA DMT EXCEDENTE A 30 KM (UNIDADE: M3XKM). AF_07/2020</v>
      </c>
      <c r="C340" s="113"/>
      <c r="D340" s="113"/>
      <c r="E340" s="113" t="s">
        <v>321</v>
      </c>
      <c r="F340" s="113"/>
      <c r="G340" s="114"/>
      <c r="H340" s="123" t="s">
        <v>322</v>
      </c>
      <c r="I340" s="115"/>
      <c r="J340" s="114"/>
      <c r="K340" s="115"/>
      <c r="L340" s="73" t="str">
        <f>VLOOKUP(A340,'Orçamento Sintético'!A:I,5,FALSE())</f>
        <v>M3XKM</v>
      </c>
      <c r="M340" s="116">
        <f>SUM(M341:M341)</f>
        <v>32992.620000000003</v>
      </c>
      <c r="N340" s="101"/>
      <c r="O340" s="101"/>
      <c r="P340" s="101"/>
    </row>
    <row r="341" spans="1:16" s="100" customFormat="1" ht="15.75" thickBot="1" x14ac:dyDescent="0.3">
      <c r="A341" s="75"/>
      <c r="B341" s="76" t="s">
        <v>328</v>
      </c>
      <c r="C341" s="77"/>
      <c r="D341" s="125"/>
      <c r="E341" s="117">
        <v>33</v>
      </c>
      <c r="F341" s="117"/>
      <c r="G341" s="118">
        <f>G339</f>
        <v>20411.93</v>
      </c>
      <c r="H341" s="176">
        <v>3.0999999999999999E-3</v>
      </c>
      <c r="I341" s="95"/>
      <c r="J341" s="118"/>
      <c r="K341" s="95">
        <v>15.8</v>
      </c>
      <c r="L341" s="82" t="str">
        <f>L340</f>
        <v>M3XKM</v>
      </c>
      <c r="M341" s="119">
        <f>E341*G341*H341*K341</f>
        <v>32992.620000000003</v>
      </c>
      <c r="N341" s="101"/>
      <c r="O341" s="101"/>
      <c r="P341" s="101"/>
    </row>
    <row r="342" spans="1:16" s="100" customFormat="1" ht="60" x14ac:dyDescent="0.25">
      <c r="A342" s="68" t="str">
        <f>'Orçamento Sintético'!A57</f>
        <v xml:space="preserve"> 4.1.2.4 </v>
      </c>
      <c r="B342" s="93" t="str">
        <f>VLOOKUP(A342,'Orçamento Sintético'!A:I,4,FALSE())</f>
        <v>ASSENTAMENTO DE GUIA (MEIO-FIO) EM TRECHO RETO, CONFECCIONADA EM CONCRETO PRÉ-FABRICADO, DIMENSÕES 100X15X13X30 CM (COMPRIMENTO X BASE INFERIOR X BASE SUPERIOR X ALTURA). AF_01/2024</v>
      </c>
      <c r="C342" s="113"/>
      <c r="D342" s="113"/>
      <c r="E342" s="113"/>
      <c r="F342" s="113"/>
      <c r="G342" s="114"/>
      <c r="H342" s="123"/>
      <c r="I342" s="115"/>
      <c r="J342" s="114"/>
      <c r="K342" s="115"/>
      <c r="L342" s="73" t="str">
        <f>VLOOKUP(A342,'Orçamento Sintético'!A:I,5,FALSE())</f>
        <v>M</v>
      </c>
      <c r="M342" s="116">
        <f>SUM(M343:M355)</f>
        <v>5860.06</v>
      </c>
      <c r="N342" s="101"/>
      <c r="O342" s="101"/>
      <c r="P342" s="101"/>
    </row>
    <row r="343" spans="1:16" s="100" customFormat="1" x14ac:dyDescent="0.25">
      <c r="A343" s="75"/>
      <c r="B343" s="76" t="s">
        <v>230</v>
      </c>
      <c r="C343" s="77">
        <v>119</v>
      </c>
      <c r="D343" s="125"/>
      <c r="E343" s="117">
        <v>2</v>
      </c>
      <c r="F343" s="117"/>
      <c r="G343" s="118"/>
      <c r="H343" s="118"/>
      <c r="I343" s="95"/>
      <c r="J343" s="118"/>
      <c r="K343" s="95"/>
      <c r="L343" s="82" t="str">
        <f>L342</f>
        <v>M</v>
      </c>
      <c r="M343" s="119">
        <f>C343*E343</f>
        <v>238</v>
      </c>
      <c r="N343" s="101"/>
      <c r="O343" s="101"/>
      <c r="P343" s="101"/>
    </row>
    <row r="344" spans="1:16" s="100" customFormat="1" x14ac:dyDescent="0.25">
      <c r="A344" s="75"/>
      <c r="B344" s="76" t="s">
        <v>231</v>
      </c>
      <c r="C344" s="96">
        <v>415.51</v>
      </c>
      <c r="D344" s="125"/>
      <c r="E344" s="117">
        <v>2</v>
      </c>
      <c r="F344" s="117"/>
      <c r="G344" s="118"/>
      <c r="H344" s="118"/>
      <c r="I344" s="95"/>
      <c r="J344" s="118"/>
      <c r="K344" s="95"/>
      <c r="L344" s="82" t="str">
        <f t="shared" ref="L344:L355" si="16">L343</f>
        <v>M</v>
      </c>
      <c r="M344" s="119">
        <f t="shared" ref="M344:M355" si="17">C344*E344</f>
        <v>831.02</v>
      </c>
      <c r="N344" s="101"/>
      <c r="O344" s="101"/>
      <c r="P344" s="101"/>
    </row>
    <row r="345" spans="1:16" s="100" customFormat="1" x14ac:dyDescent="0.25">
      <c r="A345" s="75"/>
      <c r="B345" s="76" t="s">
        <v>232</v>
      </c>
      <c r="C345" s="96">
        <v>380</v>
      </c>
      <c r="D345" s="125"/>
      <c r="E345" s="117">
        <v>2</v>
      </c>
      <c r="F345" s="117"/>
      <c r="G345" s="118"/>
      <c r="H345" s="118"/>
      <c r="I345" s="95"/>
      <c r="J345" s="118"/>
      <c r="K345" s="95"/>
      <c r="L345" s="82" t="str">
        <f t="shared" si="16"/>
        <v>M</v>
      </c>
      <c r="M345" s="119">
        <f t="shared" si="17"/>
        <v>760</v>
      </c>
      <c r="N345" s="101"/>
      <c r="O345" s="101"/>
      <c r="P345" s="101"/>
    </row>
    <row r="346" spans="1:16" s="100" customFormat="1" x14ac:dyDescent="0.25">
      <c r="A346" s="75"/>
      <c r="B346" s="76" t="s">
        <v>233</v>
      </c>
      <c r="C346" s="96">
        <v>222.25</v>
      </c>
      <c r="D346" s="125"/>
      <c r="E346" s="117">
        <v>2</v>
      </c>
      <c r="F346" s="117"/>
      <c r="G346" s="118"/>
      <c r="H346" s="118"/>
      <c r="I346" s="95"/>
      <c r="J346" s="118"/>
      <c r="K346" s="95"/>
      <c r="L346" s="82" t="str">
        <f t="shared" si="16"/>
        <v>M</v>
      </c>
      <c r="M346" s="119">
        <f t="shared" si="17"/>
        <v>444.5</v>
      </c>
      <c r="N346" s="101"/>
      <c r="O346" s="101"/>
      <c r="P346" s="101"/>
    </row>
    <row r="347" spans="1:16" s="100" customFormat="1" x14ac:dyDescent="0.25">
      <c r="A347" s="75"/>
      <c r="B347" s="76" t="s">
        <v>234</v>
      </c>
      <c r="C347" s="96">
        <v>361.35</v>
      </c>
      <c r="D347" s="125"/>
      <c r="E347" s="117">
        <v>2</v>
      </c>
      <c r="F347" s="117"/>
      <c r="G347" s="118"/>
      <c r="H347" s="118"/>
      <c r="I347" s="95"/>
      <c r="J347" s="118"/>
      <c r="K347" s="95"/>
      <c r="L347" s="82" t="str">
        <f t="shared" si="16"/>
        <v>M</v>
      </c>
      <c r="M347" s="119">
        <f t="shared" si="17"/>
        <v>722.7</v>
      </c>
      <c r="N347" s="101"/>
      <c r="O347" s="101"/>
      <c r="P347" s="101"/>
    </row>
    <row r="348" spans="1:16" s="100" customFormat="1" x14ac:dyDescent="0.25">
      <c r="A348" s="75"/>
      <c r="B348" s="76" t="s">
        <v>235</v>
      </c>
      <c r="C348" s="96">
        <v>100.72</v>
      </c>
      <c r="D348" s="125"/>
      <c r="E348" s="117">
        <v>2</v>
      </c>
      <c r="F348" s="117"/>
      <c r="G348" s="118"/>
      <c r="H348" s="118"/>
      <c r="I348" s="95"/>
      <c r="J348" s="118"/>
      <c r="K348" s="95"/>
      <c r="L348" s="82" t="str">
        <f t="shared" si="16"/>
        <v>M</v>
      </c>
      <c r="M348" s="119">
        <f t="shared" si="17"/>
        <v>201.44</v>
      </c>
      <c r="N348" s="101"/>
      <c r="O348" s="101"/>
      <c r="P348" s="101"/>
    </row>
    <row r="349" spans="1:16" s="100" customFormat="1" x14ac:dyDescent="0.25">
      <c r="A349" s="75"/>
      <c r="B349" s="76" t="s">
        <v>238</v>
      </c>
      <c r="C349" s="96">
        <v>590.24</v>
      </c>
      <c r="D349" s="125"/>
      <c r="E349" s="117">
        <v>2</v>
      </c>
      <c r="F349" s="117"/>
      <c r="G349" s="118"/>
      <c r="H349" s="118"/>
      <c r="I349" s="95"/>
      <c r="J349" s="118"/>
      <c r="K349" s="95"/>
      <c r="L349" s="82" t="str">
        <f t="shared" si="16"/>
        <v>M</v>
      </c>
      <c r="M349" s="119">
        <f t="shared" si="17"/>
        <v>1180.48</v>
      </c>
      <c r="N349" s="101"/>
      <c r="O349" s="101"/>
      <c r="P349" s="101"/>
    </row>
    <row r="350" spans="1:16" s="100" customFormat="1" x14ac:dyDescent="0.25">
      <c r="A350" s="75"/>
      <c r="B350" s="76" t="s">
        <v>246</v>
      </c>
      <c r="C350" s="96">
        <v>142.56</v>
      </c>
      <c r="D350" s="125"/>
      <c r="E350" s="117">
        <v>2</v>
      </c>
      <c r="F350" s="117"/>
      <c r="G350" s="118"/>
      <c r="H350" s="118"/>
      <c r="I350" s="95"/>
      <c r="J350" s="118"/>
      <c r="K350" s="95"/>
      <c r="L350" s="82" t="str">
        <f t="shared" si="16"/>
        <v>M</v>
      </c>
      <c r="M350" s="119">
        <f t="shared" si="17"/>
        <v>285.12</v>
      </c>
      <c r="N350" s="101"/>
      <c r="O350" s="101"/>
      <c r="P350" s="101"/>
    </row>
    <row r="351" spans="1:16" s="100" customFormat="1" x14ac:dyDescent="0.25">
      <c r="A351" s="75"/>
      <c r="B351" s="76" t="s">
        <v>247</v>
      </c>
      <c r="C351" s="96">
        <v>146.07</v>
      </c>
      <c r="D351" s="125"/>
      <c r="E351" s="117">
        <v>2</v>
      </c>
      <c r="F351" s="117"/>
      <c r="G351" s="118"/>
      <c r="H351" s="118"/>
      <c r="I351" s="95"/>
      <c r="J351" s="118"/>
      <c r="K351" s="95"/>
      <c r="L351" s="82" t="str">
        <f t="shared" si="16"/>
        <v>M</v>
      </c>
      <c r="M351" s="119">
        <f t="shared" si="17"/>
        <v>292.14</v>
      </c>
      <c r="N351" s="101"/>
      <c r="O351" s="101"/>
      <c r="P351" s="101"/>
    </row>
    <row r="352" spans="1:16" s="100" customFormat="1" x14ac:dyDescent="0.25">
      <c r="A352" s="75"/>
      <c r="B352" s="76" t="s">
        <v>248</v>
      </c>
      <c r="C352" s="96">
        <v>149.68</v>
      </c>
      <c r="D352" s="125"/>
      <c r="E352" s="117">
        <v>2</v>
      </c>
      <c r="F352" s="117"/>
      <c r="G352" s="118"/>
      <c r="H352" s="118"/>
      <c r="I352" s="95"/>
      <c r="J352" s="118"/>
      <c r="K352" s="95"/>
      <c r="L352" s="82" t="str">
        <f t="shared" si="16"/>
        <v>M</v>
      </c>
      <c r="M352" s="119">
        <f t="shared" si="17"/>
        <v>299.36</v>
      </c>
      <c r="N352" s="101"/>
      <c r="O352" s="101"/>
      <c r="P352" s="101"/>
    </row>
    <row r="353" spans="1:16" s="100" customFormat="1" x14ac:dyDescent="0.25">
      <c r="A353" s="75"/>
      <c r="B353" s="76" t="s">
        <v>249</v>
      </c>
      <c r="C353" s="96">
        <v>100</v>
      </c>
      <c r="D353" s="125"/>
      <c r="E353" s="117">
        <v>2</v>
      </c>
      <c r="F353" s="117"/>
      <c r="G353" s="118"/>
      <c r="H353" s="118"/>
      <c r="I353" s="95"/>
      <c r="J353" s="118"/>
      <c r="K353" s="95"/>
      <c r="L353" s="82" t="str">
        <f t="shared" si="16"/>
        <v>M</v>
      </c>
      <c r="M353" s="119">
        <f t="shared" si="17"/>
        <v>200</v>
      </c>
      <c r="N353" s="101"/>
      <c r="O353" s="101"/>
      <c r="P353" s="101"/>
    </row>
    <row r="354" spans="1:16" s="100" customFormat="1" x14ac:dyDescent="0.25">
      <c r="A354" s="75"/>
      <c r="B354" s="76" t="s">
        <v>250</v>
      </c>
      <c r="C354" s="96">
        <v>101.46</v>
      </c>
      <c r="D354" s="125"/>
      <c r="E354" s="117">
        <v>2</v>
      </c>
      <c r="F354" s="117"/>
      <c r="G354" s="118"/>
      <c r="H354" s="118"/>
      <c r="I354" s="95"/>
      <c r="J354" s="118"/>
      <c r="K354" s="95"/>
      <c r="L354" s="82" t="str">
        <f t="shared" si="16"/>
        <v>M</v>
      </c>
      <c r="M354" s="119">
        <f t="shared" si="17"/>
        <v>202.92</v>
      </c>
      <c r="N354" s="101"/>
      <c r="O354" s="101"/>
      <c r="P354" s="101"/>
    </row>
    <row r="355" spans="1:16" s="100" customFormat="1" ht="15.75" thickBot="1" x14ac:dyDescent="0.3">
      <c r="A355" s="75"/>
      <c r="B355" s="76" t="s">
        <v>251</v>
      </c>
      <c r="C355" s="96">
        <v>101.19</v>
      </c>
      <c r="D355" s="125"/>
      <c r="E355" s="117">
        <v>2</v>
      </c>
      <c r="F355" s="117"/>
      <c r="G355" s="118"/>
      <c r="H355" s="118"/>
      <c r="I355" s="95"/>
      <c r="J355" s="118"/>
      <c r="K355" s="95"/>
      <c r="L355" s="82" t="str">
        <f t="shared" si="16"/>
        <v>M</v>
      </c>
      <c r="M355" s="119">
        <f t="shared" si="17"/>
        <v>202.38</v>
      </c>
      <c r="N355" s="101"/>
      <c r="O355" s="101"/>
      <c r="P355" s="101"/>
    </row>
    <row r="356" spans="1:16" ht="15.75" thickBot="1" x14ac:dyDescent="0.3">
      <c r="A356" s="84" t="str">
        <f>'Orçamento Sintético'!A58</f>
        <v xml:space="preserve"> 4.2 </v>
      </c>
      <c r="B356" s="85" t="str">
        <f>VLOOKUP(A356,'Orçamento Sintético'!A:I,4,FALSE())</f>
        <v>PASSEIO CIMENTADO</v>
      </c>
      <c r="C356" s="86"/>
      <c r="D356" s="87"/>
      <c r="E356" s="87"/>
      <c r="F356" s="88"/>
      <c r="G356" s="87"/>
      <c r="H356" s="87"/>
      <c r="I356" s="89"/>
      <c r="J356" s="87"/>
      <c r="K356" s="90"/>
      <c r="L356" s="91"/>
      <c r="M356" s="92"/>
    </row>
    <row r="357" spans="1:16" ht="45" x14ac:dyDescent="0.25">
      <c r="A357" s="68" t="str">
        <f>'Orçamento Sintético'!A59</f>
        <v xml:space="preserve"> 4.2.1 </v>
      </c>
      <c r="B357" s="93" t="str">
        <f>VLOOKUP(A357,'Orçamento Sintético'!A:I,4,FALSE())</f>
        <v>EXECUÇÃO DE PASSEIO (CALÇADA) OU PISO DE CONCRETO COM CONCRETO MOLDADO IN LOCO, USINADO C20, ACABAMENTO CONVENCIONAL, NÃO ARMADO. AF_08/2022</v>
      </c>
      <c r="C357" s="113"/>
      <c r="D357" s="113"/>
      <c r="E357" s="113" t="s">
        <v>239</v>
      </c>
      <c r="F357" s="113"/>
      <c r="G357" s="114"/>
      <c r="H357" s="114"/>
      <c r="I357" s="115"/>
      <c r="J357" s="114"/>
      <c r="K357" s="115"/>
      <c r="L357" s="73" t="str">
        <f>VLOOKUP(A357,'Orçamento Sintético'!A:I,5,FALSE())</f>
        <v>m³</v>
      </c>
      <c r="M357" s="116">
        <f>SUM(M358:M370)</f>
        <v>421.9</v>
      </c>
    </row>
    <row r="358" spans="1:16" x14ac:dyDescent="0.25">
      <c r="A358" s="75"/>
      <c r="B358" s="76" t="s">
        <v>230</v>
      </c>
      <c r="C358" s="77">
        <v>119</v>
      </c>
      <c r="D358" s="125">
        <v>1.2</v>
      </c>
      <c r="E358" s="117">
        <v>2</v>
      </c>
      <c r="F358" s="117">
        <v>0.06</v>
      </c>
      <c r="G358" s="118"/>
      <c r="H358" s="118"/>
      <c r="I358" s="95"/>
      <c r="J358" s="118"/>
      <c r="K358" s="95"/>
      <c r="L358" s="82" t="s">
        <v>55</v>
      </c>
      <c r="M358" s="119">
        <f t="shared" ref="M358:M370" si="18">C358*D358*E358*F358</f>
        <v>17.14</v>
      </c>
    </row>
    <row r="359" spans="1:16" x14ac:dyDescent="0.25">
      <c r="A359" s="75"/>
      <c r="B359" s="76" t="s">
        <v>231</v>
      </c>
      <c r="C359" s="96">
        <v>415.51</v>
      </c>
      <c r="D359" s="125">
        <v>1.2</v>
      </c>
      <c r="E359" s="117">
        <v>2</v>
      </c>
      <c r="F359" s="117">
        <v>0.06</v>
      </c>
      <c r="G359" s="118"/>
      <c r="H359" s="118"/>
      <c r="I359" s="95"/>
      <c r="J359" s="118"/>
      <c r="K359" s="95"/>
      <c r="L359" s="82" t="s">
        <v>55</v>
      </c>
      <c r="M359" s="119">
        <f t="shared" si="18"/>
        <v>59.83</v>
      </c>
    </row>
    <row r="360" spans="1:16" x14ac:dyDescent="0.25">
      <c r="A360" s="75"/>
      <c r="B360" s="76" t="s">
        <v>232</v>
      </c>
      <c r="C360" s="96">
        <v>380</v>
      </c>
      <c r="D360" s="125">
        <v>1.2</v>
      </c>
      <c r="E360" s="117">
        <v>2</v>
      </c>
      <c r="F360" s="117">
        <v>0.06</v>
      </c>
      <c r="G360" s="118"/>
      <c r="H360" s="118"/>
      <c r="I360" s="95"/>
      <c r="J360" s="118"/>
      <c r="K360" s="95"/>
      <c r="L360" s="82" t="s">
        <v>55</v>
      </c>
      <c r="M360" s="119">
        <f t="shared" si="18"/>
        <v>54.72</v>
      </c>
    </row>
    <row r="361" spans="1:16" x14ac:dyDescent="0.25">
      <c r="A361" s="75"/>
      <c r="B361" s="76" t="s">
        <v>233</v>
      </c>
      <c r="C361" s="96">
        <v>222.25</v>
      </c>
      <c r="D361" s="125">
        <v>1.2</v>
      </c>
      <c r="E361" s="117">
        <v>2</v>
      </c>
      <c r="F361" s="117">
        <v>0.06</v>
      </c>
      <c r="G361" s="118"/>
      <c r="H361" s="118"/>
      <c r="I361" s="95"/>
      <c r="J361" s="118"/>
      <c r="K361" s="95"/>
      <c r="L361" s="82" t="s">
        <v>55</v>
      </c>
      <c r="M361" s="119">
        <f t="shared" si="18"/>
        <v>32</v>
      </c>
    </row>
    <row r="362" spans="1:16" x14ac:dyDescent="0.25">
      <c r="A362" s="75"/>
      <c r="B362" s="76" t="s">
        <v>234</v>
      </c>
      <c r="C362" s="96">
        <v>361.35</v>
      </c>
      <c r="D362" s="125">
        <v>1.2</v>
      </c>
      <c r="E362" s="117">
        <v>2</v>
      </c>
      <c r="F362" s="117">
        <v>0.06</v>
      </c>
      <c r="G362" s="118"/>
      <c r="H362" s="118"/>
      <c r="I362" s="95"/>
      <c r="J362" s="118"/>
      <c r="K362" s="95"/>
      <c r="L362" s="82" t="s">
        <v>55</v>
      </c>
      <c r="M362" s="119">
        <f t="shared" si="18"/>
        <v>52.03</v>
      </c>
    </row>
    <row r="363" spans="1:16" x14ac:dyDescent="0.25">
      <c r="A363" s="75"/>
      <c r="B363" s="76" t="s">
        <v>235</v>
      </c>
      <c r="C363" s="96">
        <v>100.72</v>
      </c>
      <c r="D363" s="125">
        <v>1.2</v>
      </c>
      <c r="E363" s="117">
        <v>2</v>
      </c>
      <c r="F363" s="117">
        <v>0.06</v>
      </c>
      <c r="G363" s="118"/>
      <c r="H363" s="118"/>
      <c r="I363" s="95"/>
      <c r="J363" s="118"/>
      <c r="K363" s="95"/>
      <c r="L363" s="82" t="s">
        <v>55</v>
      </c>
      <c r="M363" s="119">
        <f t="shared" si="18"/>
        <v>14.5</v>
      </c>
    </row>
    <row r="364" spans="1:16" x14ac:dyDescent="0.25">
      <c r="A364" s="75"/>
      <c r="B364" s="76" t="s">
        <v>238</v>
      </c>
      <c r="C364" s="96">
        <v>590.24</v>
      </c>
      <c r="D364" s="125">
        <v>1.2</v>
      </c>
      <c r="E364" s="117">
        <v>2</v>
      </c>
      <c r="F364" s="117">
        <v>0.06</v>
      </c>
      <c r="G364" s="118"/>
      <c r="H364" s="118"/>
      <c r="I364" s="95"/>
      <c r="J364" s="118"/>
      <c r="K364" s="95"/>
      <c r="L364" s="82" t="s">
        <v>55</v>
      </c>
      <c r="M364" s="119">
        <f t="shared" si="18"/>
        <v>84.99</v>
      </c>
    </row>
    <row r="365" spans="1:16" x14ac:dyDescent="0.25">
      <c r="A365" s="75"/>
      <c r="B365" s="76" t="s">
        <v>246</v>
      </c>
      <c r="C365" s="96">
        <v>142.56</v>
      </c>
      <c r="D365" s="125">
        <v>1.2</v>
      </c>
      <c r="E365" s="117">
        <v>2</v>
      </c>
      <c r="F365" s="117">
        <v>0.06</v>
      </c>
      <c r="G365" s="118"/>
      <c r="H365" s="118"/>
      <c r="I365" s="95"/>
      <c r="J365" s="118"/>
      <c r="K365" s="95"/>
      <c r="L365" s="82" t="s">
        <v>55</v>
      </c>
      <c r="M365" s="119">
        <f t="shared" si="18"/>
        <v>20.53</v>
      </c>
    </row>
    <row r="366" spans="1:16" x14ac:dyDescent="0.25">
      <c r="A366" s="75"/>
      <c r="B366" s="76" t="s">
        <v>247</v>
      </c>
      <c r="C366" s="96">
        <v>146.07</v>
      </c>
      <c r="D366" s="125">
        <v>1.2</v>
      </c>
      <c r="E366" s="117">
        <v>2</v>
      </c>
      <c r="F366" s="117">
        <v>0.06</v>
      </c>
      <c r="G366" s="118"/>
      <c r="H366" s="118"/>
      <c r="I366" s="95"/>
      <c r="J366" s="118"/>
      <c r="K366" s="95"/>
      <c r="L366" s="82" t="s">
        <v>55</v>
      </c>
      <c r="M366" s="119">
        <f t="shared" si="18"/>
        <v>21.03</v>
      </c>
    </row>
    <row r="367" spans="1:16" x14ac:dyDescent="0.25">
      <c r="A367" s="75"/>
      <c r="B367" s="76" t="s">
        <v>248</v>
      </c>
      <c r="C367" s="96">
        <v>149.68</v>
      </c>
      <c r="D367" s="125">
        <v>1.2</v>
      </c>
      <c r="E367" s="117">
        <v>2</v>
      </c>
      <c r="F367" s="117">
        <v>0.06</v>
      </c>
      <c r="G367" s="118"/>
      <c r="H367" s="118"/>
      <c r="I367" s="95"/>
      <c r="J367" s="118"/>
      <c r="K367" s="95"/>
      <c r="L367" s="82" t="s">
        <v>55</v>
      </c>
      <c r="M367" s="119">
        <f t="shared" si="18"/>
        <v>21.55</v>
      </c>
    </row>
    <row r="368" spans="1:16" x14ac:dyDescent="0.25">
      <c r="A368" s="75"/>
      <c r="B368" s="76" t="s">
        <v>249</v>
      </c>
      <c r="C368" s="96">
        <v>100</v>
      </c>
      <c r="D368" s="125">
        <v>1.2</v>
      </c>
      <c r="E368" s="117">
        <v>2</v>
      </c>
      <c r="F368" s="117">
        <v>0.06</v>
      </c>
      <c r="G368" s="118"/>
      <c r="H368" s="118"/>
      <c r="I368" s="95"/>
      <c r="J368" s="118"/>
      <c r="K368" s="95"/>
      <c r="L368" s="82" t="s">
        <v>55</v>
      </c>
      <c r="M368" s="119">
        <f t="shared" si="18"/>
        <v>14.4</v>
      </c>
    </row>
    <row r="369" spans="1:13" x14ac:dyDescent="0.25">
      <c r="A369" s="75"/>
      <c r="B369" s="76" t="s">
        <v>250</v>
      </c>
      <c r="C369" s="96">
        <v>101.46</v>
      </c>
      <c r="D369" s="125">
        <v>1.2</v>
      </c>
      <c r="E369" s="117">
        <v>2</v>
      </c>
      <c r="F369" s="117">
        <v>0.06</v>
      </c>
      <c r="G369" s="118"/>
      <c r="H369" s="118"/>
      <c r="I369" s="95"/>
      <c r="J369" s="118"/>
      <c r="K369" s="95"/>
      <c r="L369" s="82" t="s">
        <v>55</v>
      </c>
      <c r="M369" s="119">
        <f t="shared" si="18"/>
        <v>14.61</v>
      </c>
    </row>
    <row r="370" spans="1:13" ht="15.75" thickBot="1" x14ac:dyDescent="0.3">
      <c r="A370" s="75"/>
      <c r="B370" s="76" t="s">
        <v>251</v>
      </c>
      <c r="C370" s="96">
        <v>101.19</v>
      </c>
      <c r="D370" s="125">
        <v>1.2</v>
      </c>
      <c r="E370" s="117">
        <v>2</v>
      </c>
      <c r="F370" s="117">
        <v>0.06</v>
      </c>
      <c r="G370" s="118"/>
      <c r="H370" s="118"/>
      <c r="I370" s="95"/>
      <c r="J370" s="118"/>
      <c r="K370" s="95"/>
      <c r="L370" s="82" t="s">
        <v>55</v>
      </c>
      <c r="M370" s="119">
        <f t="shared" si="18"/>
        <v>14.57</v>
      </c>
    </row>
    <row r="371" spans="1:13" ht="30" x14ac:dyDescent="0.25">
      <c r="A371" s="68" t="str">
        <f>'Orçamento Sintético'!A60</f>
        <v xml:space="preserve"> 4.2.2 </v>
      </c>
      <c r="B371" s="93" t="str">
        <f>VLOOKUP(A371,'Orçamento Sintético'!A:I,4,FALSE())</f>
        <v>CAMADA SEPARADORA PARA EXECUÇÃO DE RADIER, PISO DE CONCRETO OU LAJE SOBRE SOLO, EM LONA PLÁSTICA. AF_09/2021</v>
      </c>
      <c r="C371" s="113"/>
      <c r="D371" s="113"/>
      <c r="E371" s="113" t="s">
        <v>239</v>
      </c>
      <c r="F371" s="113"/>
      <c r="G371" s="114"/>
      <c r="H371" s="114"/>
      <c r="I371" s="115"/>
      <c r="J371" s="114"/>
      <c r="K371" s="115"/>
      <c r="L371" s="73" t="str">
        <f>VLOOKUP(A371,'Orçamento Sintético'!A:I,5,FALSE())</f>
        <v>m²</v>
      </c>
      <c r="M371" s="116">
        <f>SUM(M372:M384)</f>
        <v>7032.07</v>
      </c>
    </row>
    <row r="372" spans="1:13" x14ac:dyDescent="0.25">
      <c r="A372" s="75"/>
      <c r="B372" s="76" t="s">
        <v>230</v>
      </c>
      <c r="C372" s="77">
        <v>119</v>
      </c>
      <c r="D372" s="125">
        <v>1.2</v>
      </c>
      <c r="E372" s="117">
        <v>2</v>
      </c>
      <c r="F372" s="117"/>
      <c r="G372" s="118"/>
      <c r="H372" s="118"/>
      <c r="I372" s="95"/>
      <c r="J372" s="118"/>
      <c r="K372" s="95"/>
      <c r="L372" s="82" t="s">
        <v>45</v>
      </c>
      <c r="M372" s="119">
        <f t="shared" ref="M372:M384" si="19">C372*D372*E372</f>
        <v>285.60000000000002</v>
      </c>
    </row>
    <row r="373" spans="1:13" x14ac:dyDescent="0.25">
      <c r="A373" s="75"/>
      <c r="B373" s="76" t="s">
        <v>231</v>
      </c>
      <c r="C373" s="96">
        <v>415.51</v>
      </c>
      <c r="D373" s="125">
        <v>1.2</v>
      </c>
      <c r="E373" s="117">
        <v>2</v>
      </c>
      <c r="F373" s="117"/>
      <c r="G373" s="118"/>
      <c r="H373" s="118"/>
      <c r="I373" s="95"/>
      <c r="J373" s="118"/>
      <c r="K373" s="95"/>
      <c r="L373" s="82" t="s">
        <v>45</v>
      </c>
      <c r="M373" s="119">
        <f t="shared" si="19"/>
        <v>997.22</v>
      </c>
    </row>
    <row r="374" spans="1:13" x14ac:dyDescent="0.25">
      <c r="A374" s="75"/>
      <c r="B374" s="76" t="s">
        <v>232</v>
      </c>
      <c r="C374" s="96">
        <v>380</v>
      </c>
      <c r="D374" s="125">
        <v>1.2</v>
      </c>
      <c r="E374" s="117">
        <v>2</v>
      </c>
      <c r="F374" s="117"/>
      <c r="G374" s="118"/>
      <c r="H374" s="118"/>
      <c r="I374" s="95"/>
      <c r="J374" s="118"/>
      <c r="K374" s="95"/>
      <c r="L374" s="82" t="s">
        <v>45</v>
      </c>
      <c r="M374" s="119">
        <f t="shared" si="19"/>
        <v>912</v>
      </c>
    </row>
    <row r="375" spans="1:13" x14ac:dyDescent="0.25">
      <c r="A375" s="75"/>
      <c r="B375" s="76" t="s">
        <v>233</v>
      </c>
      <c r="C375" s="96">
        <v>222.25</v>
      </c>
      <c r="D375" s="125">
        <v>1.2</v>
      </c>
      <c r="E375" s="117">
        <v>2</v>
      </c>
      <c r="F375" s="117"/>
      <c r="G375" s="118"/>
      <c r="H375" s="118"/>
      <c r="I375" s="95"/>
      <c r="J375" s="118"/>
      <c r="K375" s="95"/>
      <c r="L375" s="82" t="s">
        <v>45</v>
      </c>
      <c r="M375" s="119">
        <f t="shared" si="19"/>
        <v>533.4</v>
      </c>
    </row>
    <row r="376" spans="1:13" x14ac:dyDescent="0.25">
      <c r="A376" s="75"/>
      <c r="B376" s="76" t="s">
        <v>234</v>
      </c>
      <c r="C376" s="96">
        <v>361.35</v>
      </c>
      <c r="D376" s="125">
        <v>1.2</v>
      </c>
      <c r="E376" s="117">
        <v>2</v>
      </c>
      <c r="F376" s="117"/>
      <c r="G376" s="118"/>
      <c r="H376" s="118"/>
      <c r="I376" s="95"/>
      <c r="J376" s="118"/>
      <c r="K376" s="95"/>
      <c r="L376" s="82" t="s">
        <v>45</v>
      </c>
      <c r="M376" s="119">
        <f t="shared" si="19"/>
        <v>867.24</v>
      </c>
    </row>
    <row r="377" spans="1:13" x14ac:dyDescent="0.25">
      <c r="A377" s="75"/>
      <c r="B377" s="76" t="s">
        <v>235</v>
      </c>
      <c r="C377" s="96">
        <v>100.72</v>
      </c>
      <c r="D377" s="125">
        <v>1.2</v>
      </c>
      <c r="E377" s="117">
        <v>2</v>
      </c>
      <c r="F377" s="117"/>
      <c r="G377" s="118"/>
      <c r="H377" s="118"/>
      <c r="I377" s="95"/>
      <c r="J377" s="118"/>
      <c r="K377" s="95"/>
      <c r="L377" s="82" t="s">
        <v>45</v>
      </c>
      <c r="M377" s="119">
        <f t="shared" si="19"/>
        <v>241.73</v>
      </c>
    </row>
    <row r="378" spans="1:13" x14ac:dyDescent="0.25">
      <c r="A378" s="75"/>
      <c r="B378" s="76" t="s">
        <v>238</v>
      </c>
      <c r="C378" s="96">
        <v>590.24</v>
      </c>
      <c r="D378" s="125">
        <v>1.2</v>
      </c>
      <c r="E378" s="117">
        <v>2</v>
      </c>
      <c r="F378" s="117"/>
      <c r="G378" s="118"/>
      <c r="H378" s="118"/>
      <c r="I378" s="95"/>
      <c r="J378" s="118"/>
      <c r="K378" s="95"/>
      <c r="L378" s="82" t="s">
        <v>45</v>
      </c>
      <c r="M378" s="119">
        <f t="shared" si="19"/>
        <v>1416.58</v>
      </c>
    </row>
    <row r="379" spans="1:13" x14ac:dyDescent="0.25">
      <c r="A379" s="75"/>
      <c r="B379" s="76" t="s">
        <v>246</v>
      </c>
      <c r="C379" s="96">
        <v>142.56</v>
      </c>
      <c r="D379" s="125">
        <v>1.2</v>
      </c>
      <c r="E379" s="117">
        <v>2</v>
      </c>
      <c r="F379" s="117"/>
      <c r="G379" s="118"/>
      <c r="H379" s="118"/>
      <c r="I379" s="95"/>
      <c r="J379" s="118"/>
      <c r="K379" s="95"/>
      <c r="L379" s="82" t="s">
        <v>45</v>
      </c>
      <c r="M379" s="119">
        <f t="shared" si="19"/>
        <v>342.14</v>
      </c>
    </row>
    <row r="380" spans="1:13" x14ac:dyDescent="0.25">
      <c r="A380" s="75"/>
      <c r="B380" s="76" t="s">
        <v>247</v>
      </c>
      <c r="C380" s="96">
        <v>146.07</v>
      </c>
      <c r="D380" s="125">
        <v>1.2</v>
      </c>
      <c r="E380" s="117">
        <v>2</v>
      </c>
      <c r="F380" s="117"/>
      <c r="G380" s="118"/>
      <c r="H380" s="118"/>
      <c r="I380" s="95"/>
      <c r="J380" s="118"/>
      <c r="K380" s="95"/>
      <c r="L380" s="82" t="s">
        <v>45</v>
      </c>
      <c r="M380" s="119">
        <f t="shared" si="19"/>
        <v>350.57</v>
      </c>
    </row>
    <row r="381" spans="1:13" x14ac:dyDescent="0.25">
      <c r="A381" s="75"/>
      <c r="B381" s="76" t="s">
        <v>248</v>
      </c>
      <c r="C381" s="96">
        <v>149.68</v>
      </c>
      <c r="D381" s="125">
        <v>1.2</v>
      </c>
      <c r="E381" s="117">
        <v>2</v>
      </c>
      <c r="F381" s="117"/>
      <c r="G381" s="118"/>
      <c r="H381" s="118"/>
      <c r="I381" s="95"/>
      <c r="J381" s="118"/>
      <c r="K381" s="95"/>
      <c r="L381" s="82" t="s">
        <v>45</v>
      </c>
      <c r="M381" s="119">
        <f t="shared" si="19"/>
        <v>359.23</v>
      </c>
    </row>
    <row r="382" spans="1:13" x14ac:dyDescent="0.25">
      <c r="A382" s="75"/>
      <c r="B382" s="76" t="s">
        <v>249</v>
      </c>
      <c r="C382" s="96">
        <v>100</v>
      </c>
      <c r="D382" s="125">
        <v>1.2</v>
      </c>
      <c r="E382" s="117">
        <v>2</v>
      </c>
      <c r="F382" s="117"/>
      <c r="G382" s="118"/>
      <c r="H382" s="118"/>
      <c r="I382" s="95"/>
      <c r="J382" s="118"/>
      <c r="K382" s="95"/>
      <c r="L382" s="82" t="s">
        <v>45</v>
      </c>
      <c r="M382" s="119">
        <f t="shared" si="19"/>
        <v>240</v>
      </c>
    </row>
    <row r="383" spans="1:13" x14ac:dyDescent="0.25">
      <c r="A383" s="75"/>
      <c r="B383" s="76" t="s">
        <v>250</v>
      </c>
      <c r="C383" s="96">
        <v>101.46</v>
      </c>
      <c r="D383" s="125">
        <v>1.2</v>
      </c>
      <c r="E383" s="117">
        <v>2</v>
      </c>
      <c r="F383" s="117"/>
      <c r="G383" s="118"/>
      <c r="H383" s="118"/>
      <c r="I383" s="95"/>
      <c r="J383" s="118"/>
      <c r="K383" s="95"/>
      <c r="L383" s="82" t="s">
        <v>45</v>
      </c>
      <c r="M383" s="119">
        <f t="shared" si="19"/>
        <v>243.5</v>
      </c>
    </row>
    <row r="384" spans="1:13" ht="15.75" thickBot="1" x14ac:dyDescent="0.3">
      <c r="A384" s="75"/>
      <c r="B384" s="76" t="s">
        <v>251</v>
      </c>
      <c r="C384" s="96">
        <v>101.19</v>
      </c>
      <c r="D384" s="125">
        <v>1.2</v>
      </c>
      <c r="E384" s="117">
        <v>2</v>
      </c>
      <c r="F384" s="117"/>
      <c r="G384" s="118"/>
      <c r="H384" s="118"/>
      <c r="I384" s="95"/>
      <c r="J384" s="118"/>
      <c r="K384" s="95"/>
      <c r="L384" s="82" t="s">
        <v>45</v>
      </c>
      <c r="M384" s="119">
        <f t="shared" si="19"/>
        <v>242.86</v>
      </c>
    </row>
    <row r="385" spans="1:13" ht="30" x14ac:dyDescent="0.25">
      <c r="A385" s="68" t="str">
        <f>'Orçamento Sintético'!A61</f>
        <v xml:space="preserve"> 4.2.3 </v>
      </c>
      <c r="B385" s="93" t="str">
        <f>VLOOKUP(A385,'Orçamento Sintético'!A:I,4,FALSE())</f>
        <v>PISO PODOTÁTIL DE ALERTA OU DIRECIONAL, DE CONCRETO, ASSENTADO SOBRE ARGAMASSA. AF_03/2024</v>
      </c>
      <c r="C385" s="113"/>
      <c r="D385" s="113"/>
      <c r="E385" s="113" t="s">
        <v>242</v>
      </c>
      <c r="F385" s="113"/>
      <c r="G385" s="70"/>
      <c r="H385" s="114"/>
      <c r="I385" s="115"/>
      <c r="J385" s="114"/>
      <c r="K385" s="115"/>
      <c r="L385" s="73" t="str">
        <f>VLOOKUP(A385,'Orçamento Sintético'!A:I,5,FALSE())</f>
        <v>m²</v>
      </c>
      <c r="M385" s="116">
        <f>SUM(M386:M398)</f>
        <v>25.48</v>
      </c>
    </row>
    <row r="386" spans="1:13" x14ac:dyDescent="0.25">
      <c r="A386" s="75"/>
      <c r="B386" s="76" t="s">
        <v>230</v>
      </c>
      <c r="C386" s="77"/>
      <c r="D386" s="125"/>
      <c r="E386" s="117">
        <v>2</v>
      </c>
      <c r="F386" s="117"/>
      <c r="G386" s="118">
        <v>0.98</v>
      </c>
      <c r="H386" s="118"/>
      <c r="I386" s="127"/>
      <c r="J386" s="118"/>
      <c r="K386" s="95"/>
      <c r="L386" s="82" t="s">
        <v>45</v>
      </c>
      <c r="M386" s="119">
        <f t="shared" ref="M386:M398" si="20">E386*G386</f>
        <v>1.96</v>
      </c>
    </row>
    <row r="387" spans="1:13" x14ac:dyDescent="0.25">
      <c r="A387" s="75"/>
      <c r="B387" s="76" t="s">
        <v>231</v>
      </c>
      <c r="C387" s="96"/>
      <c r="D387" s="125"/>
      <c r="E387" s="117">
        <v>2</v>
      </c>
      <c r="F387" s="117"/>
      <c r="G387" s="118">
        <v>0.98</v>
      </c>
      <c r="H387" s="118"/>
      <c r="I387" s="127"/>
      <c r="J387" s="118"/>
      <c r="K387" s="95"/>
      <c r="L387" s="82" t="s">
        <v>45</v>
      </c>
      <c r="M387" s="119">
        <f t="shared" si="20"/>
        <v>1.96</v>
      </c>
    </row>
    <row r="388" spans="1:13" x14ac:dyDescent="0.25">
      <c r="A388" s="75"/>
      <c r="B388" s="76" t="s">
        <v>232</v>
      </c>
      <c r="C388" s="96"/>
      <c r="D388" s="125"/>
      <c r="E388" s="117">
        <v>2</v>
      </c>
      <c r="F388" s="117"/>
      <c r="G388" s="118">
        <v>0.98</v>
      </c>
      <c r="H388" s="118"/>
      <c r="I388" s="127"/>
      <c r="J388" s="118"/>
      <c r="K388" s="95"/>
      <c r="L388" s="82" t="s">
        <v>45</v>
      </c>
      <c r="M388" s="119">
        <f t="shared" si="20"/>
        <v>1.96</v>
      </c>
    </row>
    <row r="389" spans="1:13" x14ac:dyDescent="0.25">
      <c r="A389" s="75"/>
      <c r="B389" s="76" t="s">
        <v>233</v>
      </c>
      <c r="C389" s="96"/>
      <c r="D389" s="125"/>
      <c r="E389" s="117">
        <v>2</v>
      </c>
      <c r="F389" s="117"/>
      <c r="G389" s="118">
        <v>0.98</v>
      </c>
      <c r="H389" s="118"/>
      <c r="I389" s="127"/>
      <c r="J389" s="118"/>
      <c r="K389" s="95"/>
      <c r="L389" s="82" t="s">
        <v>45</v>
      </c>
      <c r="M389" s="119">
        <f t="shared" si="20"/>
        <v>1.96</v>
      </c>
    </row>
    <row r="390" spans="1:13" x14ac:dyDescent="0.25">
      <c r="A390" s="75"/>
      <c r="B390" s="76" t="s">
        <v>234</v>
      </c>
      <c r="C390" s="96"/>
      <c r="D390" s="125"/>
      <c r="E390" s="117">
        <v>2</v>
      </c>
      <c r="F390" s="117"/>
      <c r="G390" s="118">
        <v>0.98</v>
      </c>
      <c r="H390" s="118"/>
      <c r="I390" s="127"/>
      <c r="J390" s="118"/>
      <c r="K390" s="95"/>
      <c r="L390" s="82" t="s">
        <v>45</v>
      </c>
      <c r="M390" s="119">
        <f t="shared" si="20"/>
        <v>1.96</v>
      </c>
    </row>
    <row r="391" spans="1:13" x14ac:dyDescent="0.25">
      <c r="A391" s="75"/>
      <c r="B391" s="76" t="s">
        <v>235</v>
      </c>
      <c r="C391" s="96"/>
      <c r="D391" s="125"/>
      <c r="E391" s="117">
        <v>2</v>
      </c>
      <c r="F391" s="117"/>
      <c r="G391" s="118">
        <v>0.98</v>
      </c>
      <c r="H391" s="118"/>
      <c r="I391" s="127"/>
      <c r="J391" s="118"/>
      <c r="K391" s="95"/>
      <c r="L391" s="82" t="s">
        <v>45</v>
      </c>
      <c r="M391" s="119">
        <f t="shared" si="20"/>
        <v>1.96</v>
      </c>
    </row>
    <row r="392" spans="1:13" x14ac:dyDescent="0.25">
      <c r="A392" s="75"/>
      <c r="B392" s="76" t="s">
        <v>238</v>
      </c>
      <c r="C392" s="96"/>
      <c r="D392" s="125"/>
      <c r="E392" s="117">
        <v>2</v>
      </c>
      <c r="F392" s="117"/>
      <c r="G392" s="118">
        <v>0.98</v>
      </c>
      <c r="H392" s="118"/>
      <c r="I392" s="127"/>
      <c r="J392" s="118"/>
      <c r="K392" s="95"/>
      <c r="L392" s="82" t="s">
        <v>45</v>
      </c>
      <c r="M392" s="119">
        <f t="shared" si="20"/>
        <v>1.96</v>
      </c>
    </row>
    <row r="393" spans="1:13" x14ac:dyDescent="0.25">
      <c r="A393" s="75"/>
      <c r="B393" s="76" t="s">
        <v>246</v>
      </c>
      <c r="C393" s="96"/>
      <c r="D393" s="125"/>
      <c r="E393" s="117">
        <v>2</v>
      </c>
      <c r="F393" s="117"/>
      <c r="G393" s="118">
        <v>0.98</v>
      </c>
      <c r="H393" s="118"/>
      <c r="I393" s="127"/>
      <c r="J393" s="118"/>
      <c r="K393" s="95"/>
      <c r="L393" s="82" t="s">
        <v>45</v>
      </c>
      <c r="M393" s="119">
        <f t="shared" si="20"/>
        <v>1.96</v>
      </c>
    </row>
    <row r="394" spans="1:13" x14ac:dyDescent="0.25">
      <c r="A394" s="75"/>
      <c r="B394" s="76" t="s">
        <v>247</v>
      </c>
      <c r="C394" s="96"/>
      <c r="D394" s="125"/>
      <c r="E394" s="117">
        <v>2</v>
      </c>
      <c r="F394" s="117"/>
      <c r="G394" s="118">
        <v>0.98</v>
      </c>
      <c r="H394" s="118"/>
      <c r="I394" s="127"/>
      <c r="J394" s="118"/>
      <c r="K394" s="95"/>
      <c r="L394" s="82" t="s">
        <v>45</v>
      </c>
      <c r="M394" s="119">
        <f t="shared" si="20"/>
        <v>1.96</v>
      </c>
    </row>
    <row r="395" spans="1:13" x14ac:dyDescent="0.25">
      <c r="A395" s="75"/>
      <c r="B395" s="76" t="s">
        <v>248</v>
      </c>
      <c r="C395" s="96"/>
      <c r="D395" s="125"/>
      <c r="E395" s="117">
        <v>2</v>
      </c>
      <c r="F395" s="117"/>
      <c r="G395" s="118">
        <v>0.98</v>
      </c>
      <c r="H395" s="118"/>
      <c r="I395" s="127"/>
      <c r="J395" s="118"/>
      <c r="K395" s="95"/>
      <c r="L395" s="82" t="s">
        <v>45</v>
      </c>
      <c r="M395" s="119">
        <f t="shared" si="20"/>
        <v>1.96</v>
      </c>
    </row>
    <row r="396" spans="1:13" x14ac:dyDescent="0.25">
      <c r="A396" s="75"/>
      <c r="B396" s="76" t="s">
        <v>249</v>
      </c>
      <c r="C396" s="96"/>
      <c r="D396" s="125"/>
      <c r="E396" s="117">
        <v>2</v>
      </c>
      <c r="F396" s="117"/>
      <c r="G396" s="118">
        <v>0.98</v>
      </c>
      <c r="H396" s="118"/>
      <c r="I396" s="127"/>
      <c r="J396" s="118"/>
      <c r="K396" s="95"/>
      <c r="L396" s="82" t="s">
        <v>45</v>
      </c>
      <c r="M396" s="119">
        <f t="shared" si="20"/>
        <v>1.96</v>
      </c>
    </row>
    <row r="397" spans="1:13" x14ac:dyDescent="0.25">
      <c r="A397" s="75"/>
      <c r="B397" s="76" t="s">
        <v>250</v>
      </c>
      <c r="C397" s="96"/>
      <c r="D397" s="125"/>
      <c r="E397" s="117">
        <v>2</v>
      </c>
      <c r="F397" s="117"/>
      <c r="G397" s="118">
        <v>0.98</v>
      </c>
      <c r="H397" s="118"/>
      <c r="I397" s="127"/>
      <c r="J397" s="118"/>
      <c r="K397" s="95"/>
      <c r="L397" s="82" t="s">
        <v>45</v>
      </c>
      <c r="M397" s="119">
        <f t="shared" si="20"/>
        <v>1.96</v>
      </c>
    </row>
    <row r="398" spans="1:13" ht="15.75" thickBot="1" x14ac:dyDescent="0.3">
      <c r="A398" s="75"/>
      <c r="B398" s="76" t="s">
        <v>251</v>
      </c>
      <c r="C398" s="96"/>
      <c r="D398" s="125"/>
      <c r="E398" s="117">
        <v>2</v>
      </c>
      <c r="F398" s="117"/>
      <c r="G398" s="118">
        <v>0.98</v>
      </c>
      <c r="H398" s="118"/>
      <c r="I398" s="127"/>
      <c r="J398" s="118"/>
      <c r="K398" s="95"/>
      <c r="L398" s="82" t="s">
        <v>45</v>
      </c>
      <c r="M398" s="119">
        <f t="shared" si="20"/>
        <v>1.96</v>
      </c>
    </row>
    <row r="399" spans="1:13" ht="15.75" thickBot="1" x14ac:dyDescent="0.3">
      <c r="A399" s="84" t="str">
        <f>'Orçamento Sintético'!A62</f>
        <v xml:space="preserve"> 4.3 </v>
      </c>
      <c r="B399" s="85" t="str">
        <f>VLOOKUP(A399,'Orçamento Sintético'!A:I,4,FALSE())</f>
        <v>SINALIZAÇÃO</v>
      </c>
      <c r="C399" s="86"/>
      <c r="D399" s="87"/>
      <c r="E399" s="87"/>
      <c r="F399" s="88"/>
      <c r="G399" s="87"/>
      <c r="H399" s="87"/>
      <c r="I399" s="89"/>
      <c r="J399" s="87"/>
      <c r="K399" s="90"/>
      <c r="L399" s="91"/>
      <c r="M399" s="92"/>
    </row>
    <row r="400" spans="1:13" ht="30" x14ac:dyDescent="0.25">
      <c r="A400" s="68" t="str">
        <f>'Orçamento Sintético'!A63</f>
        <v xml:space="preserve"> 4.3.1 </v>
      </c>
      <c r="B400" s="93" t="str">
        <f>VLOOKUP(A400,'Orçamento Sintético'!A:I,4,FALSE())</f>
        <v>PLACA DE REGULAMENTAÇÃO EM AÇO, R1 LADO 0,248 M - PELÍCULA RETRORREFLETIVA TIPO I + SI - FORNECIMENTO E IMPLANTAÇÃO</v>
      </c>
      <c r="C400" s="113"/>
      <c r="D400" s="113"/>
      <c r="E400" s="113"/>
      <c r="F400" s="113"/>
      <c r="G400" s="114"/>
      <c r="H400" s="114"/>
      <c r="I400" s="115"/>
      <c r="J400" s="114"/>
      <c r="K400" s="115"/>
      <c r="L400" s="73" t="str">
        <f>VLOOKUP(A400,'Orçamento Sintético'!A:I,5,FALSE())</f>
        <v>un</v>
      </c>
      <c r="M400" s="116">
        <f>SUM(M401:M413)</f>
        <v>26</v>
      </c>
    </row>
    <row r="401" spans="1:13" x14ac:dyDescent="0.25">
      <c r="A401" s="75"/>
      <c r="B401" s="76" t="s">
        <v>230</v>
      </c>
      <c r="C401" s="77"/>
      <c r="D401" s="125"/>
      <c r="E401" s="117">
        <v>2</v>
      </c>
      <c r="F401" s="117"/>
      <c r="G401" s="118"/>
      <c r="H401" s="118"/>
      <c r="I401" s="95"/>
      <c r="J401" s="118"/>
      <c r="K401" s="95"/>
      <c r="L401" s="82" t="s">
        <v>130</v>
      </c>
      <c r="M401" s="119">
        <f t="shared" ref="M401:M413" si="21">E401</f>
        <v>2</v>
      </c>
    </row>
    <row r="402" spans="1:13" x14ac:dyDescent="0.25">
      <c r="A402" s="75"/>
      <c r="B402" s="76" t="s">
        <v>231</v>
      </c>
      <c r="C402" s="96"/>
      <c r="D402" s="125"/>
      <c r="E402" s="117">
        <v>2</v>
      </c>
      <c r="F402" s="117"/>
      <c r="G402" s="118"/>
      <c r="H402" s="118"/>
      <c r="I402" s="95"/>
      <c r="J402" s="118"/>
      <c r="K402" s="95"/>
      <c r="L402" s="82" t="s">
        <v>130</v>
      </c>
      <c r="M402" s="119">
        <f t="shared" si="21"/>
        <v>2</v>
      </c>
    </row>
    <row r="403" spans="1:13" x14ac:dyDescent="0.25">
      <c r="A403" s="75"/>
      <c r="B403" s="76" t="s">
        <v>232</v>
      </c>
      <c r="C403" s="96"/>
      <c r="D403" s="125"/>
      <c r="E403" s="117">
        <v>2</v>
      </c>
      <c r="F403" s="117"/>
      <c r="G403" s="118"/>
      <c r="H403" s="118"/>
      <c r="I403" s="95"/>
      <c r="J403" s="118"/>
      <c r="K403" s="95"/>
      <c r="L403" s="82" t="s">
        <v>130</v>
      </c>
      <c r="M403" s="119">
        <f t="shared" si="21"/>
        <v>2</v>
      </c>
    </row>
    <row r="404" spans="1:13" x14ac:dyDescent="0.25">
      <c r="A404" s="75"/>
      <c r="B404" s="76" t="s">
        <v>233</v>
      </c>
      <c r="C404" s="96"/>
      <c r="D404" s="125"/>
      <c r="E404" s="117">
        <v>2</v>
      </c>
      <c r="F404" s="117"/>
      <c r="G404" s="118"/>
      <c r="H404" s="118"/>
      <c r="I404" s="95"/>
      <c r="J404" s="118"/>
      <c r="K404" s="95"/>
      <c r="L404" s="82" t="s">
        <v>130</v>
      </c>
      <c r="M404" s="119">
        <f t="shared" si="21"/>
        <v>2</v>
      </c>
    </row>
    <row r="405" spans="1:13" x14ac:dyDescent="0.25">
      <c r="A405" s="75"/>
      <c r="B405" s="76" t="s">
        <v>234</v>
      </c>
      <c r="C405" s="96"/>
      <c r="D405" s="125"/>
      <c r="E405" s="117">
        <v>2</v>
      </c>
      <c r="F405" s="117"/>
      <c r="G405" s="118"/>
      <c r="H405" s="118"/>
      <c r="I405" s="95"/>
      <c r="J405" s="118"/>
      <c r="K405" s="95"/>
      <c r="L405" s="82" t="s">
        <v>130</v>
      </c>
      <c r="M405" s="119">
        <f t="shared" si="21"/>
        <v>2</v>
      </c>
    </row>
    <row r="406" spans="1:13" x14ac:dyDescent="0.25">
      <c r="A406" s="75"/>
      <c r="B406" s="76" t="s">
        <v>235</v>
      </c>
      <c r="C406" s="96"/>
      <c r="D406" s="125"/>
      <c r="E406" s="117">
        <v>2</v>
      </c>
      <c r="F406" s="117"/>
      <c r="G406" s="118"/>
      <c r="H406" s="118"/>
      <c r="I406" s="95"/>
      <c r="J406" s="118"/>
      <c r="K406" s="95"/>
      <c r="L406" s="82" t="s">
        <v>130</v>
      </c>
      <c r="M406" s="119">
        <f t="shared" si="21"/>
        <v>2</v>
      </c>
    </row>
    <row r="407" spans="1:13" x14ac:dyDescent="0.25">
      <c r="A407" s="75"/>
      <c r="B407" s="76" t="s">
        <v>238</v>
      </c>
      <c r="C407" s="96"/>
      <c r="D407" s="125"/>
      <c r="E407" s="117">
        <v>2</v>
      </c>
      <c r="F407" s="117"/>
      <c r="G407" s="118"/>
      <c r="H407" s="118"/>
      <c r="I407" s="95"/>
      <c r="J407" s="118"/>
      <c r="K407" s="95"/>
      <c r="L407" s="82" t="s">
        <v>130</v>
      </c>
      <c r="M407" s="119">
        <f t="shared" si="21"/>
        <v>2</v>
      </c>
    </row>
    <row r="408" spans="1:13" x14ac:dyDescent="0.25">
      <c r="A408" s="75"/>
      <c r="B408" s="76" t="s">
        <v>246</v>
      </c>
      <c r="C408" s="96"/>
      <c r="D408" s="125"/>
      <c r="E408" s="117">
        <v>2</v>
      </c>
      <c r="F408" s="117"/>
      <c r="G408" s="118"/>
      <c r="H408" s="118"/>
      <c r="I408" s="95"/>
      <c r="J408" s="118"/>
      <c r="K408" s="95"/>
      <c r="L408" s="82" t="s">
        <v>130</v>
      </c>
      <c r="M408" s="119">
        <f t="shared" si="21"/>
        <v>2</v>
      </c>
    </row>
    <row r="409" spans="1:13" x14ac:dyDescent="0.25">
      <c r="A409" s="75"/>
      <c r="B409" s="76" t="s">
        <v>247</v>
      </c>
      <c r="C409" s="96"/>
      <c r="D409" s="125"/>
      <c r="E409" s="117">
        <v>2</v>
      </c>
      <c r="F409" s="117"/>
      <c r="G409" s="118"/>
      <c r="H409" s="118"/>
      <c r="I409" s="95"/>
      <c r="J409" s="118"/>
      <c r="K409" s="95"/>
      <c r="L409" s="82" t="s">
        <v>130</v>
      </c>
      <c r="M409" s="119">
        <f t="shared" si="21"/>
        <v>2</v>
      </c>
    </row>
    <row r="410" spans="1:13" x14ac:dyDescent="0.25">
      <c r="A410" s="75"/>
      <c r="B410" s="76" t="s">
        <v>248</v>
      </c>
      <c r="C410" s="96"/>
      <c r="D410" s="125"/>
      <c r="E410" s="117">
        <v>2</v>
      </c>
      <c r="F410" s="117"/>
      <c r="G410" s="118"/>
      <c r="H410" s="118"/>
      <c r="I410" s="95"/>
      <c r="J410" s="118"/>
      <c r="K410" s="95"/>
      <c r="L410" s="82" t="s">
        <v>130</v>
      </c>
      <c r="M410" s="119">
        <f t="shared" si="21"/>
        <v>2</v>
      </c>
    </row>
    <row r="411" spans="1:13" x14ac:dyDescent="0.25">
      <c r="A411" s="75"/>
      <c r="B411" s="76" t="s">
        <v>249</v>
      </c>
      <c r="C411" s="96"/>
      <c r="D411" s="125"/>
      <c r="E411" s="117">
        <v>2</v>
      </c>
      <c r="F411" s="117"/>
      <c r="G411" s="118"/>
      <c r="H411" s="118"/>
      <c r="I411" s="95"/>
      <c r="J411" s="118"/>
      <c r="K411" s="95"/>
      <c r="L411" s="82" t="s">
        <v>130</v>
      </c>
      <c r="M411" s="119">
        <f t="shared" si="21"/>
        <v>2</v>
      </c>
    </row>
    <row r="412" spans="1:13" x14ac:dyDescent="0.25">
      <c r="A412" s="75"/>
      <c r="B412" s="76" t="s">
        <v>250</v>
      </c>
      <c r="C412" s="96"/>
      <c r="D412" s="125"/>
      <c r="E412" s="117">
        <v>2</v>
      </c>
      <c r="F412" s="117"/>
      <c r="G412" s="118"/>
      <c r="H412" s="118"/>
      <c r="I412" s="95"/>
      <c r="J412" s="118"/>
      <c r="K412" s="95"/>
      <c r="L412" s="82" t="s">
        <v>130</v>
      </c>
      <c r="M412" s="119">
        <f t="shared" si="21"/>
        <v>2</v>
      </c>
    </row>
    <row r="413" spans="1:13" ht="15.75" thickBot="1" x14ac:dyDescent="0.3">
      <c r="A413" s="75"/>
      <c r="B413" s="76" t="s">
        <v>251</v>
      </c>
      <c r="C413" s="96"/>
      <c r="D413" s="125"/>
      <c r="E413" s="117">
        <v>2</v>
      </c>
      <c r="F413" s="117"/>
      <c r="G413" s="118"/>
      <c r="H413" s="118"/>
      <c r="I413" s="95"/>
      <c r="J413" s="118"/>
      <c r="K413" s="95"/>
      <c r="L413" s="82" t="s">
        <v>130</v>
      </c>
      <c r="M413" s="119">
        <f t="shared" si="21"/>
        <v>2</v>
      </c>
    </row>
    <row r="414" spans="1:13" ht="15.75" thickBot="1" x14ac:dyDescent="0.3">
      <c r="A414" s="84" t="str">
        <f>'Orçamento Sintético'!A64</f>
        <v xml:space="preserve"> 4.4 </v>
      </c>
      <c r="B414" s="85" t="str">
        <f>VLOOKUP(A414,'Orçamento Sintético'!A:I,4,FALSE())</f>
        <v>SERVIÇOS DE DRENAGEM</v>
      </c>
      <c r="C414" s="86"/>
      <c r="D414" s="87"/>
      <c r="E414" s="87"/>
      <c r="F414" s="88"/>
      <c r="G414" s="87"/>
      <c r="H414" s="87"/>
      <c r="I414" s="89"/>
      <c r="J414" s="87"/>
      <c r="K414" s="90"/>
      <c r="L414" s="91"/>
      <c r="M414" s="92"/>
    </row>
    <row r="415" spans="1:13" ht="30" x14ac:dyDescent="0.25">
      <c r="A415" s="68" t="str">
        <f>'Orçamento Sintético'!A65</f>
        <v xml:space="preserve"> 4.4.1 </v>
      </c>
      <c r="B415" s="93" t="str">
        <f>VLOOKUP(A415,'Orçamento Sintético'!A:I,4,FALSE())</f>
        <v>SINALIZAÇÃO DIURNA COM TELA TAPUME EM PVC - 10 USOS</v>
      </c>
      <c r="C415" s="123" t="s">
        <v>243</v>
      </c>
      <c r="D415" s="113"/>
      <c r="E415" s="113"/>
      <c r="F415" s="113"/>
      <c r="G415" s="70"/>
      <c r="H415" s="114"/>
      <c r="I415" s="115"/>
      <c r="J415" s="114"/>
      <c r="K415" s="115"/>
      <c r="L415" s="73" t="str">
        <f>VLOOKUP(A415,'Orçamento Sintético'!A:I,5,FALSE())</f>
        <v>m</v>
      </c>
      <c r="M415" s="116">
        <f>SUM(M416)</f>
        <v>658.19</v>
      </c>
    </row>
    <row r="416" spans="1:13" ht="15.75" thickBot="1" x14ac:dyDescent="0.3">
      <c r="A416" s="75"/>
      <c r="B416" s="76" t="s">
        <v>324</v>
      </c>
      <c r="C416" s="128">
        <v>658.19</v>
      </c>
      <c r="D416" s="117"/>
      <c r="E416" s="117"/>
      <c r="F416" s="117"/>
      <c r="G416" s="118"/>
      <c r="H416" s="118"/>
      <c r="I416" s="95"/>
      <c r="J416" s="118"/>
      <c r="K416" s="95"/>
      <c r="L416" s="82" t="s">
        <v>101</v>
      </c>
      <c r="M416" s="119">
        <f>C416</f>
        <v>658.19</v>
      </c>
    </row>
    <row r="417" spans="1:16" ht="30" x14ac:dyDescent="0.25">
      <c r="A417" s="68" t="str">
        <f>'Orçamento Sintético'!A66</f>
        <v xml:space="preserve"> 4.4.2</v>
      </c>
      <c r="B417" s="93" t="str">
        <f>VLOOKUP(A417,'Orçamento Sintético'!A:I,4,FALSE())</f>
        <v>LOCAÇÃO DE REDE DE ÁGUA OU ESGOTO. AF_03/2024</v>
      </c>
      <c r="C417" s="123" t="s">
        <v>243</v>
      </c>
      <c r="D417" s="113"/>
      <c r="E417" s="113"/>
      <c r="F417" s="113"/>
      <c r="G417" s="70"/>
      <c r="H417" s="114"/>
      <c r="I417" s="115"/>
      <c r="J417" s="114"/>
      <c r="K417" s="115"/>
      <c r="L417" s="73" t="str">
        <f>VLOOKUP(A417,'Orçamento Sintético'!A:I,5,FALSE())</f>
        <v>M</v>
      </c>
      <c r="M417" s="116">
        <f>M418</f>
        <v>658.19</v>
      </c>
    </row>
    <row r="418" spans="1:16" ht="15.75" thickBot="1" x14ac:dyDescent="0.3">
      <c r="A418" s="75"/>
      <c r="B418" s="76" t="s">
        <v>324</v>
      </c>
      <c r="C418" s="128">
        <f>C416</f>
        <v>658.19</v>
      </c>
      <c r="D418" s="117"/>
      <c r="E418" s="117"/>
      <c r="F418" s="117"/>
      <c r="G418" s="118"/>
      <c r="H418" s="118"/>
      <c r="I418" s="95"/>
      <c r="J418" s="118"/>
      <c r="K418" s="95"/>
      <c r="L418" s="82" t="s">
        <v>101</v>
      </c>
      <c r="M418" s="119">
        <f>C418</f>
        <v>658.19</v>
      </c>
    </row>
    <row r="419" spans="1:16" ht="76.5" customHeight="1" x14ac:dyDescent="0.25">
      <c r="A419" s="68" t="str">
        <f>'Orçamento Sintético'!A67</f>
        <v xml:space="preserve"> 4.4.3</v>
      </c>
      <c r="B419" s="93" t="str">
        <f>VLOOKUP(A419,'Orçamento Sintético'!A:I,4,FALSE())</f>
        <v>ESCAVAÇÃO MECANIZADA DE VALA COM PROF. ATÉ 1,5 M (MÉDIA MONTANTE E JUSANTE/UMA COMPOSIÇÃO POR TRECHO), ESCAVADEIRA (0,8 M3), LARG. DE 1,5 M A 2,5 M, EM SOLO DE 1A CATEGORIA, EM LOCAIS COM ALTO NÍVEL DE INTERFERÊNCIA. AF_02/2021</v>
      </c>
      <c r="C419" s="123"/>
      <c r="D419" s="113"/>
      <c r="E419" s="113"/>
      <c r="F419" s="113"/>
      <c r="G419" s="70"/>
      <c r="H419" s="114"/>
      <c r="I419" s="115"/>
      <c r="J419" s="114"/>
      <c r="K419" s="115"/>
      <c r="L419" s="73" t="str">
        <f>VLOOKUP(A419,'Orçamento Sintético'!A:I,5,FALSE())</f>
        <v>m³</v>
      </c>
      <c r="M419" s="116">
        <f>SUM(M420:M420)</f>
        <v>1064.6600000000001</v>
      </c>
    </row>
    <row r="420" spans="1:16" ht="15.75" thickBot="1" x14ac:dyDescent="0.3">
      <c r="A420" s="75"/>
      <c r="B420" s="76" t="s">
        <v>324</v>
      </c>
      <c r="C420" s="77"/>
      <c r="D420" s="125"/>
      <c r="E420" s="117"/>
      <c r="F420" s="117"/>
      <c r="G420" s="118"/>
      <c r="H420" s="118">
        <v>1064.6600000000001</v>
      </c>
      <c r="I420" s="95"/>
      <c r="J420" s="118"/>
      <c r="K420" s="95"/>
      <c r="L420" s="82" t="s">
        <v>55</v>
      </c>
      <c r="M420" s="119">
        <f>H420</f>
        <v>1064.6600000000001</v>
      </c>
    </row>
    <row r="421" spans="1:16" s="220" customFormat="1" ht="45" x14ac:dyDescent="0.25">
      <c r="A421" s="68" t="str">
        <f>'Orçamento Sintético'!A68</f>
        <v xml:space="preserve"> 4.4.4 </v>
      </c>
      <c r="B421" s="93" t="str">
        <f>VLOOKUP(A421,'Orçamento Sintético'!A:I,4,FALSE())</f>
        <v>Fornecimento e assentamento de tubo corrugado parede dupla PEAD, d=1050mm (42"), p/sistemas drenagem, Tigre-ADS N-12 ou similar</v>
      </c>
      <c r="C421" s="123"/>
      <c r="D421" s="113"/>
      <c r="E421" s="113"/>
      <c r="F421" s="113"/>
      <c r="G421" s="70"/>
      <c r="H421" s="114"/>
      <c r="I421" s="115"/>
      <c r="J421" s="114"/>
      <c r="K421" s="115"/>
      <c r="L421" s="73" t="str">
        <f>VLOOKUP(A421,'Orçamento Sintético'!A:I,5,FALSE())</f>
        <v>m</v>
      </c>
      <c r="M421" s="116">
        <f>M422</f>
        <v>142</v>
      </c>
      <c r="N421" s="101"/>
      <c r="O421" s="101"/>
      <c r="P421" s="101"/>
    </row>
    <row r="422" spans="1:16" s="220" customFormat="1" ht="15.75" thickBot="1" x14ac:dyDescent="0.3">
      <c r="A422" s="75"/>
      <c r="B422" s="76" t="s">
        <v>324</v>
      </c>
      <c r="C422" s="77">
        <v>142</v>
      </c>
      <c r="D422" s="125"/>
      <c r="E422" s="117"/>
      <c r="F422" s="117"/>
      <c r="G422" s="118"/>
      <c r="H422" s="118"/>
      <c r="I422" s="95"/>
      <c r="J422" s="118"/>
      <c r="K422" s="95"/>
      <c r="L422" s="82" t="s">
        <v>101</v>
      </c>
      <c r="M422" s="119">
        <f>C422</f>
        <v>142</v>
      </c>
      <c r="N422" s="101"/>
      <c r="O422" s="101"/>
      <c r="P422" s="101"/>
    </row>
    <row r="423" spans="1:16" ht="45" x14ac:dyDescent="0.25">
      <c r="A423" s="68" t="str">
        <f>'Orçamento Sintético'!A69</f>
        <v xml:space="preserve"> 4.4.5</v>
      </c>
      <c r="B423" s="93" t="str">
        <f>VLOOKUP(A423,'Orçamento Sintético'!A:I,4,FALSE())</f>
        <v>FORNECIMENTO E ASSENTAMENTO DE TUBO CORRUGADO PAREDE DUPLA PEAD, D= 600MM (24"), P/SISTEMAS DE SANEAMENTO, TIGRE-ADS N-12 OU SIMILAR</v>
      </c>
      <c r="C423" s="123"/>
      <c r="D423" s="113"/>
      <c r="E423" s="113"/>
      <c r="F423" s="113"/>
      <c r="G423" s="70"/>
      <c r="H423" s="114"/>
      <c r="I423" s="115"/>
      <c r="J423" s="114"/>
      <c r="K423" s="115"/>
      <c r="L423" s="73" t="str">
        <f>VLOOKUP(A423,'Orçamento Sintético'!A:I,5,FALSE())</f>
        <v>m</v>
      </c>
      <c r="M423" s="116">
        <f>M424</f>
        <v>381.19</v>
      </c>
    </row>
    <row r="424" spans="1:16" ht="15.75" thickBot="1" x14ac:dyDescent="0.3">
      <c r="A424" s="75"/>
      <c r="B424" s="76" t="s">
        <v>324</v>
      </c>
      <c r="C424" s="77">
        <v>381.19</v>
      </c>
      <c r="D424" s="125"/>
      <c r="E424" s="117"/>
      <c r="F424" s="117"/>
      <c r="G424" s="118"/>
      <c r="H424" s="118"/>
      <c r="I424" s="95"/>
      <c r="J424" s="118"/>
      <c r="K424" s="95"/>
      <c r="L424" s="82" t="s">
        <v>101</v>
      </c>
      <c r="M424" s="119">
        <f>C424</f>
        <v>381.19</v>
      </c>
    </row>
    <row r="425" spans="1:16" ht="45" x14ac:dyDescent="0.25">
      <c r="A425" s="68" t="str">
        <f>'Orçamento Sintético'!A70</f>
        <v xml:space="preserve"> 4.4.6</v>
      </c>
      <c r="B425" s="93" t="str">
        <f>VLOOKUP(A425,'Orçamento Sintético'!A:I,4,FALSE())</f>
        <v>FORNECIMENTO E ASSENTAMENTO DE TUBO CORRUGADO PAREDE DUPLA PEAD, D= 375MM (15"), P/SISTEMAS DRENAGEM, TIGRE-ADS N-12 OU SIMILAR</v>
      </c>
      <c r="C425" s="123"/>
      <c r="D425" s="113"/>
      <c r="E425" s="113"/>
      <c r="F425" s="113"/>
      <c r="G425" s="70"/>
      <c r="H425" s="114"/>
      <c r="I425" s="115"/>
      <c r="J425" s="114"/>
      <c r="K425" s="115"/>
      <c r="L425" s="73" t="str">
        <f>VLOOKUP(A425,'Orçamento Sintético'!A:I,5,FALSE())</f>
        <v>m</v>
      </c>
      <c r="M425" s="116">
        <f>M426</f>
        <v>135</v>
      </c>
    </row>
    <row r="426" spans="1:16" ht="15.75" thickBot="1" x14ac:dyDescent="0.3">
      <c r="A426" s="75"/>
      <c r="B426" s="76" t="s">
        <v>324</v>
      </c>
      <c r="C426" s="96">
        <v>135</v>
      </c>
      <c r="D426" s="125"/>
      <c r="E426" s="117"/>
      <c r="F426" s="117"/>
      <c r="G426" s="118"/>
      <c r="H426" s="118"/>
      <c r="I426" s="95"/>
      <c r="J426" s="118"/>
      <c r="K426" s="95"/>
      <c r="L426" s="82" t="s">
        <v>101</v>
      </c>
      <c r="M426" s="119">
        <f>C426</f>
        <v>135</v>
      </c>
    </row>
    <row r="427" spans="1:16" ht="30" x14ac:dyDescent="0.25">
      <c r="A427" s="68" t="str">
        <f>'Orçamento Sintético'!A71</f>
        <v xml:space="preserve"> 4.4.7</v>
      </c>
      <c r="B427" s="93" t="str">
        <f>VLOOKUP(A427,'Orçamento Sintético'!A:I,4,FALSE())</f>
        <v>REATERRO MANUAL DE VALAS, COM COMPACTADOR DE SOLOS DE PERCUSSÃO. AF_08/2023</v>
      </c>
      <c r="C427" s="123"/>
      <c r="D427" s="113"/>
      <c r="E427" s="113"/>
      <c r="F427" s="113"/>
      <c r="G427" s="70"/>
      <c r="H427" s="114"/>
      <c r="I427" s="115"/>
      <c r="J427" s="114"/>
      <c r="K427" s="115"/>
      <c r="L427" s="73" t="str">
        <f>VLOOKUP(A427,'Orçamento Sintético'!A:I,5,FALSE())</f>
        <v>m³</v>
      </c>
      <c r="M427" s="116">
        <f>M428</f>
        <v>485.65</v>
      </c>
    </row>
    <row r="428" spans="1:16" ht="15.75" thickBot="1" x14ac:dyDescent="0.3">
      <c r="A428" s="75"/>
      <c r="B428" s="76" t="s">
        <v>324</v>
      </c>
      <c r="C428" s="96"/>
      <c r="D428" s="125"/>
      <c r="E428" s="117"/>
      <c r="F428" s="117"/>
      <c r="G428" s="118"/>
      <c r="H428" s="96">
        <v>485.65</v>
      </c>
      <c r="I428" s="95"/>
      <c r="J428" s="118"/>
      <c r="K428" s="95"/>
      <c r="L428" s="82" t="str">
        <f>L427</f>
        <v>m³</v>
      </c>
      <c r="M428" s="119">
        <f>H428</f>
        <v>485.65</v>
      </c>
    </row>
    <row r="429" spans="1:16" ht="60" x14ac:dyDescent="0.25">
      <c r="A429" s="68" t="str">
        <f>'Orçamento Sintético'!A72</f>
        <v xml:space="preserve"> 4.4.8</v>
      </c>
      <c r="B429" s="93" t="str">
        <f>VLOOKUP(A429,'Orçamento Sintético'!A:I,4,FALSE())</f>
        <v>CARGA, MANOBRA E DESCARGA DE SOLOS E MATERIAIS GRANULARES EM CAMINHÃO BASCULANTE 10 M³ - CARGA COM ESCAVADEIRA HIDRÁULICA (CAÇAMBA DE 1,20 M³ / 155 HP) E DESCARGA LIVRE (UNIDADE: M3). AF_07/2020</v>
      </c>
      <c r="C429" s="123"/>
      <c r="D429" s="113"/>
      <c r="E429" s="113"/>
      <c r="F429" s="113"/>
      <c r="G429" s="70"/>
      <c r="H429" s="114"/>
      <c r="I429" s="115"/>
      <c r="J429" s="114"/>
      <c r="K429" s="115"/>
      <c r="L429" s="73" t="str">
        <f>VLOOKUP(A429,'Orçamento Sintético'!A:I,5,FALSE())</f>
        <v>m³</v>
      </c>
      <c r="M429" s="116">
        <f>SUM(M430:M430)</f>
        <v>723.76</v>
      </c>
    </row>
    <row r="430" spans="1:16" s="100" customFormat="1" ht="15.75" thickBot="1" x14ac:dyDescent="0.3">
      <c r="A430" s="75"/>
      <c r="B430" s="76" t="s">
        <v>324</v>
      </c>
      <c r="C430" s="77"/>
      <c r="D430" s="125"/>
      <c r="E430" s="117"/>
      <c r="F430" s="117"/>
      <c r="G430" s="118"/>
      <c r="H430" s="118">
        <f>H420-H428</f>
        <v>579.01</v>
      </c>
      <c r="I430" s="95">
        <v>1.25</v>
      </c>
      <c r="J430" s="118"/>
      <c r="K430" s="95"/>
      <c r="L430" s="82" t="s">
        <v>55</v>
      </c>
      <c r="M430" s="119">
        <f>H430*I430</f>
        <v>723.76</v>
      </c>
      <c r="N430" s="101"/>
      <c r="O430" s="101"/>
      <c r="P430" s="101"/>
    </row>
    <row r="431" spans="1:16" ht="60" x14ac:dyDescent="0.25">
      <c r="A431" s="68" t="str">
        <f>'Orçamento Sintético'!A73</f>
        <v xml:space="preserve"> 4.4.9</v>
      </c>
      <c r="B431" s="93" t="str">
        <f>VLOOKUP(A431,'Orçamento Sintético'!A:I,4,FALSE())</f>
        <v>TRANSPORTE COM CAMINHÃO BASCULANTE DE 10 M³, EM VIA URBANA PAVIMENTADA, DMT ATÉ 30 KM (UNIDADE: M3XKM). AF_07/2020</v>
      </c>
      <c r="C431" s="123"/>
      <c r="D431" s="113"/>
      <c r="E431" s="113"/>
      <c r="F431" s="113"/>
      <c r="G431" s="70"/>
      <c r="H431" s="123" t="s">
        <v>244</v>
      </c>
      <c r="I431" s="115"/>
      <c r="J431" s="114"/>
      <c r="K431" s="115"/>
      <c r="L431" s="73" t="str">
        <f>VLOOKUP(A431,'Orçamento Sintético'!A:I,5,FALSE())</f>
        <v>M3XKM</v>
      </c>
      <c r="M431" s="116">
        <f>SUM(M432:M432)</f>
        <v>2026.53</v>
      </c>
    </row>
    <row r="432" spans="1:16" s="100" customFormat="1" ht="15.75" thickBot="1" x14ac:dyDescent="0.3">
      <c r="A432" s="75"/>
      <c r="B432" s="76" t="s">
        <v>329</v>
      </c>
      <c r="C432" s="77"/>
      <c r="D432" s="125"/>
      <c r="E432" s="117"/>
      <c r="F432" s="117"/>
      <c r="G432" s="118"/>
      <c r="H432" s="118">
        <f>M430</f>
        <v>723.76</v>
      </c>
      <c r="I432" s="95"/>
      <c r="J432" s="118"/>
      <c r="K432" s="95">
        <v>2.8</v>
      </c>
      <c r="L432" s="82" t="s">
        <v>65</v>
      </c>
      <c r="M432" s="119">
        <f>H432*K432</f>
        <v>2026.53</v>
      </c>
      <c r="N432" s="101"/>
      <c r="O432" s="101"/>
      <c r="P432" s="101"/>
    </row>
    <row r="433" spans="1:16" ht="45" x14ac:dyDescent="0.25">
      <c r="A433" s="68" t="str">
        <f>'Orçamento Sintético'!A74</f>
        <v xml:space="preserve"> 4.4.10</v>
      </c>
      <c r="B433" s="93" t="str">
        <f>VLOOKUP(A433,'Orçamento Sintético'!A:I,4,FALSE())</f>
        <v>ESCORAMENTO DE VALA, TIPO PONTALETEAMENTO, COM PROFUNDIDADE DE 1,5 A 3,0 M, LARGURA MENOR QUE 1,5 M. AF_08/2020</v>
      </c>
      <c r="C433" s="123"/>
      <c r="D433" s="113"/>
      <c r="E433" s="113" t="s">
        <v>245</v>
      </c>
      <c r="F433" s="113"/>
      <c r="G433" s="70"/>
      <c r="H433" s="114"/>
      <c r="I433" s="115"/>
      <c r="J433" s="114"/>
      <c r="K433" s="115"/>
      <c r="L433" s="73" t="str">
        <f>VLOOKUP(A433,'Orçamento Sintético'!A:I,5,FALSE())</f>
        <v>m²</v>
      </c>
      <c r="M433" s="116">
        <f>SUM(M434:M434)</f>
        <v>1974.57</v>
      </c>
    </row>
    <row r="434" spans="1:16" s="100" customFormat="1" ht="15.75" thickBot="1" x14ac:dyDescent="0.3">
      <c r="A434" s="75"/>
      <c r="B434" s="76" t="s">
        <v>324</v>
      </c>
      <c r="C434" s="77">
        <f>C418</f>
        <v>658.19</v>
      </c>
      <c r="D434" s="125"/>
      <c r="E434" s="117">
        <v>2</v>
      </c>
      <c r="F434" s="117">
        <v>1.5</v>
      </c>
      <c r="G434" s="118"/>
      <c r="H434" s="118"/>
      <c r="I434" s="95"/>
      <c r="J434" s="118"/>
      <c r="K434" s="95"/>
      <c r="L434" s="82" t="s">
        <v>45</v>
      </c>
      <c r="M434" s="119">
        <f>C434*E434*F434</f>
        <v>1974.57</v>
      </c>
      <c r="N434" s="101"/>
      <c r="O434" s="101"/>
      <c r="P434" s="101"/>
    </row>
    <row r="435" spans="1:16" x14ac:dyDescent="0.25">
      <c r="A435" s="68" t="str">
        <f>'Orçamento Sintético'!A75</f>
        <v xml:space="preserve"> 4.4.11</v>
      </c>
      <c r="B435" s="93" t="str">
        <f>VLOOKUP(A435,'Orçamento Sintético'!A:I,4,FALSE())</f>
        <v>LASTRO DE BRITA COMERCIAL - ESPALHAMENTO MECÂNICO</v>
      </c>
      <c r="C435" s="123"/>
      <c r="D435" s="113"/>
      <c r="E435" s="113"/>
      <c r="F435" s="113"/>
      <c r="G435" s="70"/>
      <c r="H435" s="114"/>
      <c r="I435" s="115"/>
      <c r="J435" s="114"/>
      <c r="K435" s="115"/>
      <c r="L435" s="73" t="str">
        <f>VLOOKUP(A435,'Orçamento Sintético'!A:I,5,FALSE())</f>
        <v>m³</v>
      </c>
      <c r="M435" s="116">
        <f>SUM(M436:M436)</f>
        <v>49.36</v>
      </c>
      <c r="N435" s="129"/>
    </row>
    <row r="436" spans="1:16" s="100" customFormat="1" ht="15.75" thickBot="1" x14ac:dyDescent="0.3">
      <c r="A436" s="75"/>
      <c r="B436" s="76" t="s">
        <v>324</v>
      </c>
      <c r="C436" s="77">
        <f>C434</f>
        <v>658.19</v>
      </c>
      <c r="D436" s="125">
        <v>0.5</v>
      </c>
      <c r="E436" s="117"/>
      <c r="F436" s="117">
        <v>0.15</v>
      </c>
      <c r="G436" s="118"/>
      <c r="H436" s="118"/>
      <c r="I436" s="95"/>
      <c r="J436" s="118"/>
      <c r="K436" s="95"/>
      <c r="L436" s="82" t="s">
        <v>55</v>
      </c>
      <c r="M436" s="119">
        <f>C436*D436*F436</f>
        <v>49.36</v>
      </c>
      <c r="N436" s="101"/>
      <c r="O436" s="101"/>
      <c r="P436" s="101"/>
    </row>
    <row r="437" spans="1:16" ht="60" x14ac:dyDescent="0.25">
      <c r="A437" s="68" t="str">
        <f>'Orçamento Sintético'!A76</f>
        <v xml:space="preserve"> 4.4.12</v>
      </c>
      <c r="B437" s="93" t="str">
        <f>VLOOKUP(A437,'Orçamento Sintético'!A:I,4,FALSE())</f>
        <v>BASE PARA POÇO DE VISITA RETANGULAR PARA DRENAGEM, EM ALVENARIA COM BLOCOS DE CONCRETO, DIMENSÕES INTERNAS = 1,5X1,5 M, PROFUNDIDADE = 1,40 M, EXCLUINDO TAMPÃO. AF_12/2020_PA</v>
      </c>
      <c r="C437" s="123"/>
      <c r="D437" s="113"/>
      <c r="E437" s="113"/>
      <c r="F437" s="113"/>
      <c r="G437" s="70"/>
      <c r="H437" s="114"/>
      <c r="I437" s="115"/>
      <c r="J437" s="114"/>
      <c r="K437" s="115"/>
      <c r="L437" s="73" t="str">
        <f>VLOOKUP(A437,'Orçamento Sintético'!A:I,5,FALSE())</f>
        <v>UN</v>
      </c>
      <c r="M437" s="116">
        <f>SUM(M438:M438)</f>
        <v>11</v>
      </c>
    </row>
    <row r="438" spans="1:16" ht="15.75" thickBot="1" x14ac:dyDescent="0.3">
      <c r="A438" s="75"/>
      <c r="B438" s="76" t="s">
        <v>324</v>
      </c>
      <c r="C438" s="77"/>
      <c r="D438" s="125"/>
      <c r="E438" s="117">
        <v>11</v>
      </c>
      <c r="F438" s="117"/>
      <c r="G438" s="118"/>
      <c r="H438" s="118"/>
      <c r="I438" s="95"/>
      <c r="J438" s="118"/>
      <c r="K438" s="95"/>
      <c r="L438" s="82" t="str">
        <f>L437</f>
        <v>UN</v>
      </c>
      <c r="M438" s="119">
        <f>E438</f>
        <v>11</v>
      </c>
    </row>
    <row r="439" spans="1:16" ht="45" x14ac:dyDescent="0.25">
      <c r="A439" s="68" t="str">
        <f>'Orçamento Sintético'!A77</f>
        <v xml:space="preserve"> 4.4.13</v>
      </c>
      <c r="B439" s="93" t="str">
        <f>VLOOKUP(A439,'Orçamento Sintético'!A:I,4,FALSE())</f>
        <v>CAIXA PARA BOCA DE LOBO COMBINADA COM GRELHA RETANGULAR, EM ALVENARIA COM BLOCOS DE CONCRETO, DIMENSÕES INTERNAS: 1,3X1X1,2 M. AF_12/2020</v>
      </c>
      <c r="C439" s="123"/>
      <c r="D439" s="113"/>
      <c r="E439" s="113"/>
      <c r="F439" s="113"/>
      <c r="G439" s="70"/>
      <c r="H439" s="114"/>
      <c r="I439" s="115"/>
      <c r="J439" s="114"/>
      <c r="K439" s="115"/>
      <c r="L439" s="73" t="str">
        <f>VLOOKUP(A439,'Orçamento Sintético'!A:I,5,FALSE())</f>
        <v>UN</v>
      </c>
      <c r="M439" s="116">
        <f>SUM(M440:M440)</f>
        <v>28</v>
      </c>
    </row>
    <row r="440" spans="1:16" ht="15.75" thickBot="1" x14ac:dyDescent="0.3">
      <c r="A440" s="75"/>
      <c r="B440" s="76" t="s">
        <v>324</v>
      </c>
      <c r="C440" s="77"/>
      <c r="D440" s="125"/>
      <c r="E440" s="117">
        <v>28</v>
      </c>
      <c r="F440" s="117"/>
      <c r="G440" s="118"/>
      <c r="H440" s="118"/>
      <c r="I440" s="95"/>
      <c r="J440" s="118"/>
      <c r="K440" s="95"/>
      <c r="L440" s="82" t="str">
        <f>L439</f>
        <v>UN</v>
      </c>
      <c r="M440" s="119">
        <f>E440</f>
        <v>28</v>
      </c>
    </row>
    <row r="441" spans="1:16" ht="30" x14ac:dyDescent="0.25">
      <c r="A441" s="68" t="str">
        <f>'Orçamento Sintético'!A78</f>
        <v xml:space="preserve"> 4.4.14</v>
      </c>
      <c r="B441" s="93" t="str">
        <f>VLOOKUP(A441,'Orçamento Sintético'!A:I,4,FALSE())</f>
        <v>FORNECIMENTO E ASSENTAMENTO DE TAMPÃO DE FERRO DÚCTIL DIAM. = 600MM EM POÇO DE VISITA E CAIXAS DE PASSAGEM</v>
      </c>
      <c r="C441" s="123"/>
      <c r="D441" s="113"/>
      <c r="E441" s="113"/>
      <c r="F441" s="113"/>
      <c r="G441" s="70"/>
      <c r="H441" s="114"/>
      <c r="I441" s="115"/>
      <c r="J441" s="114"/>
      <c r="K441" s="115"/>
      <c r="L441" s="73" t="str">
        <f>VLOOKUP(A441,'Orçamento Sintético'!A:I,5,FALSE())</f>
        <v>un</v>
      </c>
      <c r="M441" s="116">
        <f>M442</f>
        <v>11</v>
      </c>
    </row>
    <row r="442" spans="1:16" ht="15.75" thickBot="1" x14ac:dyDescent="0.3">
      <c r="A442" s="75"/>
      <c r="B442" s="76" t="s">
        <v>324</v>
      </c>
      <c r="C442" s="77"/>
      <c r="D442" s="125"/>
      <c r="E442" s="117">
        <v>11</v>
      </c>
      <c r="F442" s="117"/>
      <c r="G442" s="118"/>
      <c r="H442" s="118"/>
      <c r="I442" s="95"/>
      <c r="J442" s="118"/>
      <c r="K442" s="95"/>
      <c r="L442" s="82" t="s">
        <v>130</v>
      </c>
      <c r="M442" s="119">
        <f>E442</f>
        <v>11</v>
      </c>
    </row>
    <row r="443" spans="1:16" ht="45" x14ac:dyDescent="0.25">
      <c r="A443" s="68" t="str">
        <f>'Orçamento Sintético'!A79</f>
        <v xml:space="preserve"> 4.4.15</v>
      </c>
      <c r="B443" s="93" t="str">
        <f>VLOOKUP(A443,'Orçamento Sintético'!A:I,4,FALSE())</f>
        <v>CHAMINÉ CIRCULAR PARA POÇO DE VISITA PARA DRENAGEM, EM ALVENARIA COM TIJOLOS CERÂMICOS MACIÇOS, DIÂMETRO INTERNO = 0,6 M. AF_12/2020</v>
      </c>
      <c r="C443" s="123"/>
      <c r="D443" s="113"/>
      <c r="E443" s="113"/>
      <c r="F443" s="113"/>
      <c r="G443" s="70"/>
      <c r="H443" s="114"/>
      <c r="I443" s="115"/>
      <c r="J443" s="114"/>
      <c r="K443" s="115"/>
      <c r="L443" s="73" t="str">
        <f>VLOOKUP(A443,'Orçamento Sintético'!A:I,5,FALSE())</f>
        <v>M</v>
      </c>
      <c r="M443" s="116">
        <f>M444</f>
        <v>11</v>
      </c>
    </row>
    <row r="444" spans="1:16" ht="15.75" thickBot="1" x14ac:dyDescent="0.3">
      <c r="A444" s="75"/>
      <c r="B444" s="76" t="s">
        <v>324</v>
      </c>
      <c r="C444" s="77">
        <v>1</v>
      </c>
      <c r="D444" s="125"/>
      <c r="E444" s="117">
        <v>11</v>
      </c>
      <c r="F444" s="117"/>
      <c r="G444" s="118"/>
      <c r="H444" s="118"/>
      <c r="I444" s="95"/>
      <c r="J444" s="118"/>
      <c r="K444" s="95"/>
      <c r="L444" s="82" t="str">
        <f>L443</f>
        <v>M</v>
      </c>
      <c r="M444" s="119">
        <f>E444</f>
        <v>11</v>
      </c>
    </row>
    <row r="445" spans="1:16" ht="30" x14ac:dyDescent="0.25">
      <c r="A445" s="68" t="str">
        <f>'Orçamento Sintético'!A80</f>
        <v xml:space="preserve"> 4.4.16</v>
      </c>
      <c r="B445" s="93" t="str">
        <f>VLOOKUP(A445,'Orçamento Sintético'!A:I,4,FALSE())</f>
        <v>DISSIPADOR DE ENERGIA - DEB 02 - AREIA EXTRAÍDA E BRITA E PEDRA DE MÃO PRODUZIDAS</v>
      </c>
      <c r="C445" s="123"/>
      <c r="D445" s="113"/>
      <c r="E445" s="113"/>
      <c r="F445" s="113"/>
      <c r="G445" s="70"/>
      <c r="H445" s="114"/>
      <c r="I445" s="115"/>
      <c r="J445" s="114"/>
      <c r="K445" s="115"/>
      <c r="L445" s="73" t="str">
        <f>VLOOKUP(A445,'Orçamento Sintético'!A:I,5,FALSE())</f>
        <v>un</v>
      </c>
      <c r="M445" s="116">
        <f>M446</f>
        <v>1</v>
      </c>
    </row>
    <row r="446" spans="1:16" ht="15.75" thickBot="1" x14ac:dyDescent="0.3">
      <c r="A446" s="75"/>
      <c r="B446" s="76" t="s">
        <v>324</v>
      </c>
      <c r="C446" s="77"/>
      <c r="D446" s="125"/>
      <c r="E446" s="117">
        <v>1</v>
      </c>
      <c r="F446" s="117"/>
      <c r="G446" s="118"/>
      <c r="H446" s="118"/>
      <c r="I446" s="95"/>
      <c r="J446" s="118"/>
      <c r="K446" s="95"/>
      <c r="L446" s="82" t="s">
        <v>130</v>
      </c>
      <c r="M446" s="119">
        <f>E446</f>
        <v>1</v>
      </c>
    </row>
    <row r="447" spans="1:16" ht="30" x14ac:dyDescent="0.25">
      <c r="A447" s="68" t="str">
        <f>'Orçamento Sintético'!A81</f>
        <v xml:space="preserve"> 4.4.17</v>
      </c>
      <c r="B447" s="93" t="str">
        <f>VLOOKUP(A447,'Orçamento Sintético'!A:I,4,FALSE())</f>
        <v>BOCA DE BDCC 1,50 X 1,50 M - ESCONSIDADE 45° - AREIA E BRITA COMERCIAIS</v>
      </c>
      <c r="C447" s="123"/>
      <c r="D447" s="113"/>
      <c r="E447" s="113"/>
      <c r="F447" s="113"/>
      <c r="G447" s="70"/>
      <c r="H447" s="114"/>
      <c r="I447" s="115"/>
      <c r="J447" s="114"/>
      <c r="K447" s="115"/>
      <c r="L447" s="73" t="str">
        <f>VLOOKUP(A447,'Orçamento Sintético'!A:I,5,FALSE())</f>
        <v>un</v>
      </c>
      <c r="M447" s="116">
        <f>M448</f>
        <v>1</v>
      </c>
    </row>
    <row r="448" spans="1:16" ht="15.75" thickBot="1" x14ac:dyDescent="0.3">
      <c r="A448" s="102"/>
      <c r="B448" s="104" t="s">
        <v>324</v>
      </c>
      <c r="C448" s="188"/>
      <c r="D448" s="126"/>
      <c r="E448" s="120">
        <v>1</v>
      </c>
      <c r="F448" s="120"/>
      <c r="G448" s="121"/>
      <c r="H448" s="121"/>
      <c r="I448" s="122"/>
      <c r="J448" s="121"/>
      <c r="K448" s="122"/>
      <c r="L448" s="103" t="s">
        <v>130</v>
      </c>
      <c r="M448" s="189">
        <f>E448</f>
        <v>1</v>
      </c>
    </row>
  </sheetData>
  <mergeCells count="12">
    <mergeCell ref="A6:M6"/>
    <mergeCell ref="A7:A9"/>
    <mergeCell ref="B7:B9"/>
    <mergeCell ref="E7:E9"/>
    <mergeCell ref="L7:L9"/>
    <mergeCell ref="M7:M9"/>
    <mergeCell ref="A1:D1"/>
    <mergeCell ref="E1:G1"/>
    <mergeCell ref="H1:J1"/>
    <mergeCell ref="A2:D5"/>
    <mergeCell ref="E2:G5"/>
    <mergeCell ref="H2:J5"/>
  </mergeCells>
  <printOptions horizontalCentered="1"/>
  <pageMargins left="0.19685039370078741" right="0.19685039370078741" top="0.39370078740157483" bottom="0.39370078740157483" header="0.19685039370078741" footer="0.19685039370078741"/>
  <pageSetup paperSize="9" scale="69" fitToHeight="0" orientation="landscape" verticalDpi="300" r:id="rId1"/>
  <headerFooter>
    <oddFooter>&amp;CPágina &amp;P de &amp;N</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876"/>
  <sheetViews>
    <sheetView showOutlineSymbols="0" showWhiteSpace="0" topLeftCell="A854" workbookViewId="0">
      <selection activeCell="L104" sqref="L104"/>
    </sheetView>
  </sheetViews>
  <sheetFormatPr defaultRowHeight="14.25" x14ac:dyDescent="0.2"/>
  <cols>
    <col min="1" max="1" width="15.875" style="235" bestFit="1" customWidth="1"/>
    <col min="2" max="2" width="14.25" style="235" bestFit="1" customWidth="1"/>
    <col min="3" max="3" width="7.25" style="235" bestFit="1" customWidth="1"/>
    <col min="4" max="4" width="60" style="235" bestFit="1" customWidth="1"/>
    <col min="5" max="5" width="12.5" style="235" bestFit="1" customWidth="1"/>
    <col min="6" max="6" width="11.125" style="235" bestFit="1" customWidth="1"/>
    <col min="7" max="7" width="11.375" style="235" bestFit="1" customWidth="1"/>
    <col min="8" max="8" width="15.25" style="235" customWidth="1"/>
    <col min="9" max="9" width="12.5" style="235" bestFit="1" customWidth="1"/>
    <col min="10" max="10" width="13.375" style="235" bestFit="1" customWidth="1"/>
    <col min="11" max="16384" width="9" style="235"/>
  </cols>
  <sheetData>
    <row r="1" spans="1:10" ht="15" x14ac:dyDescent="0.2">
      <c r="A1" s="236"/>
      <c r="B1" s="236"/>
      <c r="C1" s="256" t="s">
        <v>0</v>
      </c>
      <c r="D1" s="256"/>
      <c r="E1" s="256" t="s">
        <v>1</v>
      </c>
      <c r="F1" s="256"/>
      <c r="G1" s="256" t="s">
        <v>2</v>
      </c>
      <c r="H1" s="256"/>
      <c r="I1" s="256" t="s">
        <v>3</v>
      </c>
      <c r="J1" s="256"/>
    </row>
    <row r="2" spans="1:10" ht="80.099999999999994" customHeight="1" x14ac:dyDescent="0.2">
      <c r="A2" s="247"/>
      <c r="B2" s="247"/>
      <c r="C2" s="257" t="s">
        <v>315</v>
      </c>
      <c r="D2" s="257"/>
      <c r="E2" s="257" t="s">
        <v>757</v>
      </c>
      <c r="F2" s="257"/>
      <c r="G2" s="257" t="s">
        <v>314</v>
      </c>
      <c r="H2" s="257"/>
      <c r="I2" s="257" t="s">
        <v>4</v>
      </c>
      <c r="J2" s="257"/>
    </row>
    <row r="3" spans="1:10" ht="15" x14ac:dyDescent="0.25">
      <c r="A3" s="258" t="s">
        <v>656</v>
      </c>
      <c r="B3" s="259"/>
      <c r="C3" s="259"/>
      <c r="D3" s="259"/>
      <c r="E3" s="259"/>
      <c r="F3" s="259"/>
      <c r="G3" s="259"/>
      <c r="H3" s="259"/>
      <c r="I3" s="259"/>
      <c r="J3" s="259"/>
    </row>
    <row r="4" spans="1:10" ht="24" customHeight="1" x14ac:dyDescent="0.2">
      <c r="A4" s="240" t="s">
        <v>10</v>
      </c>
      <c r="B4" s="240"/>
      <c r="C4" s="240"/>
      <c r="D4" s="240" t="s">
        <v>13</v>
      </c>
      <c r="E4" s="240"/>
      <c r="F4" s="261"/>
      <c r="G4" s="261"/>
      <c r="H4" s="241"/>
      <c r="I4" s="240"/>
      <c r="J4" s="242">
        <v>425844.72</v>
      </c>
    </row>
    <row r="5" spans="1:10" ht="18" customHeight="1" x14ac:dyDescent="0.2">
      <c r="A5" s="237" t="s">
        <v>12</v>
      </c>
      <c r="B5" s="239" t="s">
        <v>30</v>
      </c>
      <c r="C5" s="237" t="s">
        <v>31</v>
      </c>
      <c r="D5" s="237" t="s">
        <v>7</v>
      </c>
      <c r="E5" s="260" t="s">
        <v>360</v>
      </c>
      <c r="F5" s="260"/>
      <c r="G5" s="238" t="s">
        <v>32</v>
      </c>
      <c r="H5" s="239" t="s">
        <v>33</v>
      </c>
      <c r="I5" s="239" t="s">
        <v>34</v>
      </c>
      <c r="J5" s="239" t="s">
        <v>8</v>
      </c>
    </row>
    <row r="6" spans="1:10" ht="26.1" customHeight="1" x14ac:dyDescent="0.2">
      <c r="A6" s="243" t="s">
        <v>359</v>
      </c>
      <c r="B6" s="245" t="s">
        <v>36</v>
      </c>
      <c r="C6" s="243" t="s">
        <v>37</v>
      </c>
      <c r="D6" s="243" t="s">
        <v>38</v>
      </c>
      <c r="E6" s="274" t="s">
        <v>403</v>
      </c>
      <c r="F6" s="274"/>
      <c r="G6" s="244" t="s">
        <v>39</v>
      </c>
      <c r="H6" s="182">
        <v>1</v>
      </c>
      <c r="I6" s="246">
        <v>21711.49</v>
      </c>
      <c r="J6" s="246">
        <v>21711.49</v>
      </c>
    </row>
    <row r="7" spans="1:10" ht="26.1" customHeight="1" x14ac:dyDescent="0.2">
      <c r="A7" s="222" t="s">
        <v>397</v>
      </c>
      <c r="B7" s="181" t="s">
        <v>655</v>
      </c>
      <c r="C7" s="222" t="s">
        <v>37</v>
      </c>
      <c r="D7" s="222" t="s">
        <v>654</v>
      </c>
      <c r="E7" s="271" t="s">
        <v>403</v>
      </c>
      <c r="F7" s="271"/>
      <c r="G7" s="179" t="s">
        <v>39</v>
      </c>
      <c r="H7" s="180">
        <v>1</v>
      </c>
      <c r="I7" s="187">
        <v>267.44</v>
      </c>
      <c r="J7" s="187">
        <v>267.44</v>
      </c>
    </row>
    <row r="8" spans="1:10" ht="24" customHeight="1" x14ac:dyDescent="0.2">
      <c r="A8" s="226" t="s">
        <v>372</v>
      </c>
      <c r="B8" s="184" t="s">
        <v>653</v>
      </c>
      <c r="C8" s="226" t="s">
        <v>37</v>
      </c>
      <c r="D8" s="226" t="s">
        <v>652</v>
      </c>
      <c r="E8" s="275" t="s">
        <v>388</v>
      </c>
      <c r="F8" s="275"/>
      <c r="G8" s="186" t="s">
        <v>39</v>
      </c>
      <c r="H8" s="183">
        <v>1</v>
      </c>
      <c r="I8" s="185">
        <v>21042.14</v>
      </c>
      <c r="J8" s="185">
        <v>21042.14</v>
      </c>
    </row>
    <row r="9" spans="1:10" ht="26.1" customHeight="1" x14ac:dyDescent="0.2">
      <c r="A9" s="226" t="s">
        <v>372</v>
      </c>
      <c r="B9" s="184" t="s">
        <v>643</v>
      </c>
      <c r="C9" s="226" t="s">
        <v>37</v>
      </c>
      <c r="D9" s="226" t="s">
        <v>642</v>
      </c>
      <c r="E9" s="275" t="s">
        <v>391</v>
      </c>
      <c r="F9" s="275"/>
      <c r="G9" s="186" t="s">
        <v>39</v>
      </c>
      <c r="H9" s="183">
        <v>1</v>
      </c>
      <c r="I9" s="185">
        <v>252.08</v>
      </c>
      <c r="J9" s="185">
        <v>252.08</v>
      </c>
    </row>
    <row r="10" spans="1:10" ht="26.1" customHeight="1" x14ac:dyDescent="0.2">
      <c r="A10" s="226" t="s">
        <v>372</v>
      </c>
      <c r="B10" s="184" t="s">
        <v>641</v>
      </c>
      <c r="C10" s="226" t="s">
        <v>37</v>
      </c>
      <c r="D10" s="226" t="s">
        <v>640</v>
      </c>
      <c r="E10" s="275" t="s">
        <v>391</v>
      </c>
      <c r="F10" s="275"/>
      <c r="G10" s="186" t="s">
        <v>39</v>
      </c>
      <c r="H10" s="183">
        <v>1</v>
      </c>
      <c r="I10" s="185">
        <v>7.31</v>
      </c>
      <c r="J10" s="185">
        <v>7.31</v>
      </c>
    </row>
    <row r="11" spans="1:10" ht="26.1" customHeight="1" x14ac:dyDescent="0.2">
      <c r="A11" s="226" t="s">
        <v>372</v>
      </c>
      <c r="B11" s="184" t="s">
        <v>651</v>
      </c>
      <c r="C11" s="226" t="s">
        <v>37</v>
      </c>
      <c r="D11" s="226" t="s">
        <v>650</v>
      </c>
      <c r="E11" s="275" t="s">
        <v>391</v>
      </c>
      <c r="F11" s="275"/>
      <c r="G11" s="186" t="s">
        <v>39</v>
      </c>
      <c r="H11" s="183">
        <v>1</v>
      </c>
      <c r="I11" s="185">
        <v>2.29</v>
      </c>
      <c r="J11" s="185">
        <v>2.29</v>
      </c>
    </row>
    <row r="12" spans="1:10" ht="26.1" customHeight="1" x14ac:dyDescent="0.2">
      <c r="A12" s="226" t="s">
        <v>372</v>
      </c>
      <c r="B12" s="184" t="s">
        <v>649</v>
      </c>
      <c r="C12" s="226" t="s">
        <v>37</v>
      </c>
      <c r="D12" s="226" t="s">
        <v>648</v>
      </c>
      <c r="E12" s="275" t="s">
        <v>391</v>
      </c>
      <c r="F12" s="275"/>
      <c r="G12" s="186" t="s">
        <v>39</v>
      </c>
      <c r="H12" s="183">
        <v>1</v>
      </c>
      <c r="I12" s="185">
        <v>140.22999999999999</v>
      </c>
      <c r="J12" s="185">
        <v>140.22999999999999</v>
      </c>
    </row>
    <row r="13" spans="1:10" x14ac:dyDescent="0.2">
      <c r="A13" s="231"/>
      <c r="B13" s="231"/>
      <c r="C13" s="231"/>
      <c r="D13" s="231"/>
      <c r="E13" s="231" t="s">
        <v>336</v>
      </c>
      <c r="F13" s="232">
        <v>21309.58</v>
      </c>
      <c r="G13" s="231" t="s">
        <v>335</v>
      </c>
      <c r="H13" s="232">
        <v>0</v>
      </c>
      <c r="I13" s="231" t="s">
        <v>334</v>
      </c>
      <c r="J13" s="232">
        <v>21309.58</v>
      </c>
    </row>
    <row r="14" spans="1:10" x14ac:dyDescent="0.2">
      <c r="A14" s="231"/>
      <c r="B14" s="231"/>
      <c r="C14" s="231"/>
      <c r="D14" s="231"/>
      <c r="E14" s="231" t="s">
        <v>333</v>
      </c>
      <c r="F14" s="232">
        <v>5260.69</v>
      </c>
      <c r="G14" s="231"/>
      <c r="H14" s="272" t="s">
        <v>332</v>
      </c>
      <c r="I14" s="272"/>
      <c r="J14" s="232">
        <v>26972.18</v>
      </c>
    </row>
    <row r="15" spans="1:10" ht="50.1" customHeight="1" thickBot="1" x14ac:dyDescent="0.25">
      <c r="A15" s="249"/>
      <c r="B15" s="249"/>
      <c r="C15" s="249"/>
      <c r="D15" s="249"/>
      <c r="E15" s="249"/>
      <c r="F15" s="249"/>
      <c r="G15" s="249" t="s">
        <v>331</v>
      </c>
      <c r="H15" s="233">
        <v>12</v>
      </c>
      <c r="I15" s="249" t="s">
        <v>330</v>
      </c>
      <c r="J15" s="252">
        <v>323666.15999999997</v>
      </c>
    </row>
    <row r="16" spans="1:10" ht="0.95" customHeight="1" thickTop="1" x14ac:dyDescent="0.2">
      <c r="A16" s="178"/>
      <c r="B16" s="178"/>
      <c r="C16" s="178"/>
      <c r="D16" s="178"/>
      <c r="E16" s="178"/>
      <c r="F16" s="178"/>
      <c r="G16" s="178"/>
      <c r="H16" s="178"/>
      <c r="I16" s="178"/>
      <c r="J16" s="178"/>
    </row>
    <row r="17" spans="1:10" ht="18" customHeight="1" x14ac:dyDescent="0.2">
      <c r="A17" s="237" t="s">
        <v>14</v>
      </c>
      <c r="B17" s="239" t="s">
        <v>30</v>
      </c>
      <c r="C17" s="237" t="s">
        <v>31</v>
      </c>
      <c r="D17" s="237" t="s">
        <v>7</v>
      </c>
      <c r="E17" s="260" t="s">
        <v>360</v>
      </c>
      <c r="F17" s="260"/>
      <c r="G17" s="238" t="s">
        <v>32</v>
      </c>
      <c r="H17" s="239" t="s">
        <v>33</v>
      </c>
      <c r="I17" s="239" t="s">
        <v>34</v>
      </c>
      <c r="J17" s="239" t="s">
        <v>8</v>
      </c>
    </row>
    <row r="18" spans="1:10" ht="24" customHeight="1" x14ac:dyDescent="0.2">
      <c r="A18" s="243" t="s">
        <v>359</v>
      </c>
      <c r="B18" s="245" t="s">
        <v>40</v>
      </c>
      <c r="C18" s="243" t="s">
        <v>37</v>
      </c>
      <c r="D18" s="243" t="s">
        <v>41</v>
      </c>
      <c r="E18" s="274" t="s">
        <v>403</v>
      </c>
      <c r="F18" s="274"/>
      <c r="G18" s="244" t="s">
        <v>39</v>
      </c>
      <c r="H18" s="182">
        <v>1</v>
      </c>
      <c r="I18" s="246">
        <v>6854.13</v>
      </c>
      <c r="J18" s="246">
        <v>6854.13</v>
      </c>
    </row>
    <row r="19" spans="1:10" ht="26.1" customHeight="1" x14ac:dyDescent="0.2">
      <c r="A19" s="222" t="s">
        <v>397</v>
      </c>
      <c r="B19" s="181" t="s">
        <v>647</v>
      </c>
      <c r="C19" s="222" t="s">
        <v>37</v>
      </c>
      <c r="D19" s="222" t="s">
        <v>646</v>
      </c>
      <c r="E19" s="271" t="s">
        <v>403</v>
      </c>
      <c r="F19" s="271"/>
      <c r="G19" s="179" t="s">
        <v>39</v>
      </c>
      <c r="H19" s="180">
        <v>1</v>
      </c>
      <c r="I19" s="187">
        <v>113.68</v>
      </c>
      <c r="J19" s="187">
        <v>113.68</v>
      </c>
    </row>
    <row r="20" spans="1:10" ht="24" customHeight="1" x14ac:dyDescent="0.2">
      <c r="A20" s="226" t="s">
        <v>372</v>
      </c>
      <c r="B20" s="184" t="s">
        <v>645</v>
      </c>
      <c r="C20" s="226" t="s">
        <v>37</v>
      </c>
      <c r="D20" s="226" t="s">
        <v>644</v>
      </c>
      <c r="E20" s="275" t="s">
        <v>388</v>
      </c>
      <c r="F20" s="275"/>
      <c r="G20" s="186" t="s">
        <v>39</v>
      </c>
      <c r="H20" s="183">
        <v>1</v>
      </c>
      <c r="I20" s="185">
        <v>6226.17</v>
      </c>
      <c r="J20" s="185">
        <v>6226.17</v>
      </c>
    </row>
    <row r="21" spans="1:10" ht="26.1" customHeight="1" x14ac:dyDescent="0.2">
      <c r="A21" s="226" t="s">
        <v>372</v>
      </c>
      <c r="B21" s="184" t="s">
        <v>643</v>
      </c>
      <c r="C21" s="226" t="s">
        <v>37</v>
      </c>
      <c r="D21" s="226" t="s">
        <v>642</v>
      </c>
      <c r="E21" s="275" t="s">
        <v>391</v>
      </c>
      <c r="F21" s="275"/>
      <c r="G21" s="186" t="s">
        <v>39</v>
      </c>
      <c r="H21" s="183">
        <v>1</v>
      </c>
      <c r="I21" s="185">
        <v>252.08</v>
      </c>
      <c r="J21" s="185">
        <v>252.08</v>
      </c>
    </row>
    <row r="22" spans="1:10" ht="26.1" customHeight="1" x14ac:dyDescent="0.2">
      <c r="A22" s="226" t="s">
        <v>372</v>
      </c>
      <c r="B22" s="184" t="s">
        <v>641</v>
      </c>
      <c r="C22" s="226" t="s">
        <v>37</v>
      </c>
      <c r="D22" s="226" t="s">
        <v>640</v>
      </c>
      <c r="E22" s="275" t="s">
        <v>391</v>
      </c>
      <c r="F22" s="275"/>
      <c r="G22" s="186" t="s">
        <v>39</v>
      </c>
      <c r="H22" s="183">
        <v>1</v>
      </c>
      <c r="I22" s="185">
        <v>7.31</v>
      </c>
      <c r="J22" s="185">
        <v>7.31</v>
      </c>
    </row>
    <row r="23" spans="1:10" ht="26.1" customHeight="1" x14ac:dyDescent="0.2">
      <c r="A23" s="226" t="s">
        <v>372</v>
      </c>
      <c r="B23" s="184" t="s">
        <v>639</v>
      </c>
      <c r="C23" s="226" t="s">
        <v>37</v>
      </c>
      <c r="D23" s="226" t="s">
        <v>638</v>
      </c>
      <c r="E23" s="275" t="s">
        <v>391</v>
      </c>
      <c r="F23" s="275"/>
      <c r="G23" s="186" t="s">
        <v>39</v>
      </c>
      <c r="H23" s="183">
        <v>1</v>
      </c>
      <c r="I23" s="185">
        <v>18.73</v>
      </c>
      <c r="J23" s="185">
        <v>18.73</v>
      </c>
    </row>
    <row r="24" spans="1:10" ht="26.1" customHeight="1" x14ac:dyDescent="0.2">
      <c r="A24" s="226" t="s">
        <v>372</v>
      </c>
      <c r="B24" s="184" t="s">
        <v>637</v>
      </c>
      <c r="C24" s="226" t="s">
        <v>37</v>
      </c>
      <c r="D24" s="226" t="s">
        <v>636</v>
      </c>
      <c r="E24" s="275" t="s">
        <v>391</v>
      </c>
      <c r="F24" s="275"/>
      <c r="G24" s="186" t="s">
        <v>39</v>
      </c>
      <c r="H24" s="183">
        <v>1</v>
      </c>
      <c r="I24" s="185">
        <v>236.16</v>
      </c>
      <c r="J24" s="185">
        <v>236.16</v>
      </c>
    </row>
    <row r="25" spans="1:10" x14ac:dyDescent="0.2">
      <c r="A25" s="231"/>
      <c r="B25" s="231"/>
      <c r="C25" s="231"/>
      <c r="D25" s="231"/>
      <c r="E25" s="231" t="s">
        <v>336</v>
      </c>
      <c r="F25" s="232">
        <v>6339.85</v>
      </c>
      <c r="G25" s="231" t="s">
        <v>335</v>
      </c>
      <c r="H25" s="232">
        <v>0</v>
      </c>
      <c r="I25" s="231" t="s">
        <v>334</v>
      </c>
      <c r="J25" s="232">
        <v>6339.85</v>
      </c>
    </row>
    <row r="26" spans="1:10" x14ac:dyDescent="0.2">
      <c r="A26" s="231"/>
      <c r="B26" s="231"/>
      <c r="C26" s="231"/>
      <c r="D26" s="231"/>
      <c r="E26" s="231" t="s">
        <v>333</v>
      </c>
      <c r="F26" s="232">
        <v>1660.75</v>
      </c>
      <c r="G26" s="231"/>
      <c r="H26" s="272" t="s">
        <v>332</v>
      </c>
      <c r="I26" s="272"/>
      <c r="J26" s="232">
        <v>8514.8799999999992</v>
      </c>
    </row>
    <row r="27" spans="1:10" ht="50.1" customHeight="1" thickBot="1" x14ac:dyDescent="0.25">
      <c r="A27" s="249"/>
      <c r="B27" s="249"/>
      <c r="C27" s="249"/>
      <c r="D27" s="249"/>
      <c r="E27" s="249"/>
      <c r="F27" s="249"/>
      <c r="G27" s="249" t="s">
        <v>331</v>
      </c>
      <c r="H27" s="233">
        <v>12</v>
      </c>
      <c r="I27" s="249" t="s">
        <v>330</v>
      </c>
      <c r="J27" s="252">
        <v>102178.56</v>
      </c>
    </row>
    <row r="28" spans="1:10" ht="0.95" customHeight="1" thickTop="1" x14ac:dyDescent="0.2">
      <c r="A28" s="178"/>
      <c r="B28" s="178"/>
      <c r="C28" s="178"/>
      <c r="D28" s="178"/>
      <c r="E28" s="178"/>
      <c r="F28" s="178"/>
      <c r="G28" s="178"/>
      <c r="H28" s="178"/>
      <c r="I28" s="178"/>
      <c r="J28" s="178"/>
    </row>
    <row r="29" spans="1:10" ht="24" customHeight="1" x14ac:dyDescent="0.2">
      <c r="A29" s="240" t="s">
        <v>20</v>
      </c>
      <c r="B29" s="240"/>
      <c r="C29" s="240"/>
      <c r="D29" s="240" t="s">
        <v>15</v>
      </c>
      <c r="E29" s="240"/>
      <c r="F29" s="261"/>
      <c r="G29" s="261"/>
      <c r="H29" s="241"/>
      <c r="I29" s="240"/>
      <c r="J29" s="242">
        <v>108013.71</v>
      </c>
    </row>
    <row r="30" spans="1:10" ht="18" customHeight="1" x14ac:dyDescent="0.2">
      <c r="A30" s="237" t="s">
        <v>22</v>
      </c>
      <c r="B30" s="239" t="s">
        <v>30</v>
      </c>
      <c r="C30" s="237" t="s">
        <v>31</v>
      </c>
      <c r="D30" s="237" t="s">
        <v>7</v>
      </c>
      <c r="E30" s="260" t="s">
        <v>360</v>
      </c>
      <c r="F30" s="260"/>
      <c r="G30" s="238" t="s">
        <v>32</v>
      </c>
      <c r="H30" s="239" t="s">
        <v>33</v>
      </c>
      <c r="I30" s="239" t="s">
        <v>34</v>
      </c>
      <c r="J30" s="239" t="s">
        <v>8</v>
      </c>
    </row>
    <row r="31" spans="1:10" ht="24" customHeight="1" x14ac:dyDescent="0.2">
      <c r="A31" s="243" t="s">
        <v>359</v>
      </c>
      <c r="B31" s="245" t="s">
        <v>42</v>
      </c>
      <c r="C31" s="243" t="s">
        <v>43</v>
      </c>
      <c r="D31" s="243" t="s">
        <v>635</v>
      </c>
      <c r="E31" s="274" t="s">
        <v>634</v>
      </c>
      <c r="F31" s="274"/>
      <c r="G31" s="244" t="s">
        <v>45</v>
      </c>
      <c r="H31" s="182">
        <v>1</v>
      </c>
      <c r="I31" s="246">
        <v>1.44</v>
      </c>
      <c r="J31" s="246">
        <v>1.44</v>
      </c>
    </row>
    <row r="32" spans="1:10" ht="24" customHeight="1" x14ac:dyDescent="0.2">
      <c r="A32" s="226" t="s">
        <v>372</v>
      </c>
      <c r="B32" s="184" t="s">
        <v>633</v>
      </c>
      <c r="C32" s="226" t="s">
        <v>43</v>
      </c>
      <c r="D32" s="226" t="s">
        <v>632</v>
      </c>
      <c r="E32" s="275" t="s">
        <v>388</v>
      </c>
      <c r="F32" s="275"/>
      <c r="G32" s="186" t="s">
        <v>416</v>
      </c>
      <c r="H32" s="183">
        <v>3.5999999999999997E-2</v>
      </c>
      <c r="I32" s="185">
        <v>21.79</v>
      </c>
      <c r="J32" s="185">
        <v>0.78</v>
      </c>
    </row>
    <row r="33" spans="1:10" ht="24" customHeight="1" x14ac:dyDescent="0.2">
      <c r="A33" s="226" t="s">
        <v>372</v>
      </c>
      <c r="B33" s="184" t="s">
        <v>631</v>
      </c>
      <c r="C33" s="226" t="s">
        <v>43</v>
      </c>
      <c r="D33" s="226" t="s">
        <v>630</v>
      </c>
      <c r="E33" s="275" t="s">
        <v>388</v>
      </c>
      <c r="F33" s="275"/>
      <c r="G33" s="186" t="s">
        <v>416</v>
      </c>
      <c r="H33" s="183">
        <v>1.7999999999999999E-2</v>
      </c>
      <c r="I33" s="185">
        <v>36.96</v>
      </c>
      <c r="J33" s="185">
        <v>0.66</v>
      </c>
    </row>
    <row r="34" spans="1:10" x14ac:dyDescent="0.2">
      <c r="A34" s="231"/>
      <c r="B34" s="231"/>
      <c r="C34" s="231"/>
      <c r="D34" s="231"/>
      <c r="E34" s="231" t="s">
        <v>336</v>
      </c>
      <c r="F34" s="232">
        <v>1.44</v>
      </c>
      <c r="G34" s="231" t="s">
        <v>335</v>
      </c>
      <c r="H34" s="232">
        <v>0</v>
      </c>
      <c r="I34" s="231" t="s">
        <v>334</v>
      </c>
      <c r="J34" s="232">
        <v>1.44</v>
      </c>
    </row>
    <row r="35" spans="1:10" x14ac:dyDescent="0.2">
      <c r="A35" s="231"/>
      <c r="B35" s="231"/>
      <c r="C35" s="231"/>
      <c r="D35" s="231"/>
      <c r="E35" s="231" t="s">
        <v>333</v>
      </c>
      <c r="F35" s="232">
        <v>0.34</v>
      </c>
      <c r="G35" s="231"/>
      <c r="H35" s="272" t="s">
        <v>332</v>
      </c>
      <c r="I35" s="272"/>
      <c r="J35" s="232">
        <v>1.78</v>
      </c>
    </row>
    <row r="36" spans="1:10" ht="50.1" customHeight="1" thickBot="1" x14ac:dyDescent="0.25">
      <c r="A36" s="249"/>
      <c r="B36" s="249"/>
      <c r="C36" s="249"/>
      <c r="D36" s="249"/>
      <c r="E36" s="249"/>
      <c r="F36" s="249"/>
      <c r="G36" s="249" t="s">
        <v>331</v>
      </c>
      <c r="H36" s="233">
        <v>59371.13</v>
      </c>
      <c r="I36" s="249" t="s">
        <v>330</v>
      </c>
      <c r="J36" s="252">
        <v>105680.61</v>
      </c>
    </row>
    <row r="37" spans="1:10" ht="0.95" customHeight="1" thickTop="1" x14ac:dyDescent="0.2">
      <c r="A37" s="178"/>
      <c r="B37" s="178"/>
      <c r="C37" s="178"/>
      <c r="D37" s="178"/>
      <c r="E37" s="178"/>
      <c r="F37" s="178"/>
      <c r="G37" s="178"/>
      <c r="H37" s="178"/>
      <c r="I37" s="178"/>
      <c r="J37" s="178"/>
    </row>
    <row r="38" spans="1:10" ht="18" customHeight="1" x14ac:dyDescent="0.2">
      <c r="A38" s="237" t="s">
        <v>23</v>
      </c>
      <c r="B38" s="239" t="s">
        <v>30</v>
      </c>
      <c r="C38" s="237" t="s">
        <v>31</v>
      </c>
      <c r="D38" s="237" t="s">
        <v>7</v>
      </c>
      <c r="E38" s="260" t="s">
        <v>360</v>
      </c>
      <c r="F38" s="260"/>
      <c r="G38" s="238" t="s">
        <v>32</v>
      </c>
      <c r="H38" s="239" t="s">
        <v>33</v>
      </c>
      <c r="I38" s="239" t="s">
        <v>34</v>
      </c>
      <c r="J38" s="239" t="s">
        <v>8</v>
      </c>
    </row>
    <row r="39" spans="1:10" ht="39" customHeight="1" x14ac:dyDescent="0.2">
      <c r="A39" s="243" t="s">
        <v>359</v>
      </c>
      <c r="B39" s="245" t="s">
        <v>46</v>
      </c>
      <c r="C39" s="243" t="s">
        <v>37</v>
      </c>
      <c r="D39" s="243" t="s">
        <v>47</v>
      </c>
      <c r="E39" s="274" t="s">
        <v>606</v>
      </c>
      <c r="F39" s="274"/>
      <c r="G39" s="244" t="s">
        <v>45</v>
      </c>
      <c r="H39" s="182">
        <v>1</v>
      </c>
      <c r="I39" s="246">
        <v>313.01</v>
      </c>
      <c r="J39" s="246">
        <v>313.01</v>
      </c>
    </row>
    <row r="40" spans="1:10" ht="26.1" customHeight="1" x14ac:dyDescent="0.2">
      <c r="A40" s="222" t="s">
        <v>397</v>
      </c>
      <c r="B40" s="181" t="s">
        <v>629</v>
      </c>
      <c r="C40" s="222" t="s">
        <v>37</v>
      </c>
      <c r="D40" s="222" t="s">
        <v>628</v>
      </c>
      <c r="E40" s="271" t="s">
        <v>627</v>
      </c>
      <c r="F40" s="271"/>
      <c r="G40" s="179" t="s">
        <v>45</v>
      </c>
      <c r="H40" s="180">
        <v>0.5</v>
      </c>
      <c r="I40" s="187">
        <v>24.77</v>
      </c>
      <c r="J40" s="187">
        <v>12.38</v>
      </c>
    </row>
    <row r="41" spans="1:10" ht="24" customHeight="1" x14ac:dyDescent="0.2">
      <c r="A41" s="222" t="s">
        <v>397</v>
      </c>
      <c r="B41" s="181" t="s">
        <v>501</v>
      </c>
      <c r="C41" s="222" t="s">
        <v>37</v>
      </c>
      <c r="D41" s="222" t="s">
        <v>500</v>
      </c>
      <c r="E41" s="271" t="s">
        <v>403</v>
      </c>
      <c r="F41" s="271"/>
      <c r="G41" s="179" t="s">
        <v>406</v>
      </c>
      <c r="H41" s="180">
        <v>0.37290000000000001</v>
      </c>
      <c r="I41" s="187">
        <v>24.5</v>
      </c>
      <c r="J41" s="187">
        <v>9.1300000000000008</v>
      </c>
    </row>
    <row r="42" spans="1:10" ht="24" customHeight="1" x14ac:dyDescent="0.2">
      <c r="A42" s="222" t="s">
        <v>397</v>
      </c>
      <c r="B42" s="181" t="s">
        <v>408</v>
      </c>
      <c r="C42" s="222" t="s">
        <v>37</v>
      </c>
      <c r="D42" s="222" t="s">
        <v>407</v>
      </c>
      <c r="E42" s="271" t="s">
        <v>403</v>
      </c>
      <c r="F42" s="271"/>
      <c r="G42" s="179" t="s">
        <v>406</v>
      </c>
      <c r="H42" s="180">
        <v>1.1186</v>
      </c>
      <c r="I42" s="187">
        <v>20.28</v>
      </c>
      <c r="J42" s="187">
        <v>22.68</v>
      </c>
    </row>
    <row r="43" spans="1:10" ht="26.1" customHeight="1" x14ac:dyDescent="0.2">
      <c r="A43" s="226" t="s">
        <v>372</v>
      </c>
      <c r="B43" s="184" t="s">
        <v>584</v>
      </c>
      <c r="C43" s="226" t="s">
        <v>37</v>
      </c>
      <c r="D43" s="226" t="s">
        <v>583</v>
      </c>
      <c r="E43" s="275" t="s">
        <v>391</v>
      </c>
      <c r="F43" s="275"/>
      <c r="G43" s="186" t="s">
        <v>80</v>
      </c>
      <c r="H43" s="183">
        <v>3.2082999999999999</v>
      </c>
      <c r="I43" s="185">
        <v>5.61</v>
      </c>
      <c r="J43" s="185">
        <v>17.989999999999998</v>
      </c>
    </row>
    <row r="44" spans="1:10" ht="39" customHeight="1" x14ac:dyDescent="0.2">
      <c r="A44" s="226" t="s">
        <v>372</v>
      </c>
      <c r="B44" s="184" t="s">
        <v>626</v>
      </c>
      <c r="C44" s="226" t="s">
        <v>37</v>
      </c>
      <c r="D44" s="226" t="s">
        <v>625</v>
      </c>
      <c r="E44" s="275" t="s">
        <v>391</v>
      </c>
      <c r="F44" s="275"/>
      <c r="G44" s="186" t="s">
        <v>45</v>
      </c>
      <c r="H44" s="183">
        <v>1</v>
      </c>
      <c r="I44" s="185">
        <v>250</v>
      </c>
      <c r="J44" s="185">
        <v>250</v>
      </c>
    </row>
    <row r="45" spans="1:10" ht="24" customHeight="1" x14ac:dyDescent="0.2">
      <c r="A45" s="226" t="s">
        <v>372</v>
      </c>
      <c r="B45" s="184" t="s">
        <v>624</v>
      </c>
      <c r="C45" s="226" t="s">
        <v>37</v>
      </c>
      <c r="D45" s="226" t="s">
        <v>623</v>
      </c>
      <c r="E45" s="275" t="s">
        <v>391</v>
      </c>
      <c r="F45" s="275"/>
      <c r="G45" s="186" t="s">
        <v>398</v>
      </c>
      <c r="H45" s="183">
        <v>1.1299999999999999E-2</v>
      </c>
      <c r="I45" s="185">
        <v>45.96</v>
      </c>
      <c r="J45" s="185">
        <v>0.51</v>
      </c>
    </row>
    <row r="46" spans="1:10" ht="26.1" customHeight="1" x14ac:dyDescent="0.2">
      <c r="A46" s="226" t="s">
        <v>372</v>
      </c>
      <c r="B46" s="184" t="s">
        <v>443</v>
      </c>
      <c r="C46" s="226" t="s">
        <v>37</v>
      </c>
      <c r="D46" s="226" t="s">
        <v>442</v>
      </c>
      <c r="E46" s="275" t="s">
        <v>391</v>
      </c>
      <c r="F46" s="275"/>
      <c r="G46" s="186" t="s">
        <v>398</v>
      </c>
      <c r="H46" s="183">
        <v>1.32E-2</v>
      </c>
      <c r="I46" s="185">
        <v>24.62</v>
      </c>
      <c r="J46" s="185">
        <v>0.32</v>
      </c>
    </row>
    <row r="47" spans="1:10" x14ac:dyDescent="0.2">
      <c r="A47" s="231"/>
      <c r="B47" s="231"/>
      <c r="C47" s="231"/>
      <c r="D47" s="231"/>
      <c r="E47" s="231" t="s">
        <v>336</v>
      </c>
      <c r="F47" s="232">
        <v>26.83</v>
      </c>
      <c r="G47" s="231" t="s">
        <v>335</v>
      </c>
      <c r="H47" s="232">
        <v>0</v>
      </c>
      <c r="I47" s="231" t="s">
        <v>334</v>
      </c>
      <c r="J47" s="232">
        <v>26.83</v>
      </c>
    </row>
    <row r="48" spans="1:10" x14ac:dyDescent="0.2">
      <c r="A48" s="231"/>
      <c r="B48" s="231"/>
      <c r="C48" s="231"/>
      <c r="D48" s="231"/>
      <c r="E48" s="231" t="s">
        <v>333</v>
      </c>
      <c r="F48" s="232">
        <v>75.84</v>
      </c>
      <c r="G48" s="231"/>
      <c r="H48" s="272" t="s">
        <v>332</v>
      </c>
      <c r="I48" s="272"/>
      <c r="J48" s="232">
        <v>388.85</v>
      </c>
    </row>
    <row r="49" spans="1:10" ht="50.1" customHeight="1" thickBot="1" x14ac:dyDescent="0.25">
      <c r="A49" s="249"/>
      <c r="B49" s="249"/>
      <c r="C49" s="249"/>
      <c r="D49" s="249"/>
      <c r="E49" s="249"/>
      <c r="F49" s="249"/>
      <c r="G49" s="249" t="s">
        <v>331</v>
      </c>
      <c r="H49" s="233">
        <v>6</v>
      </c>
      <c r="I49" s="249" t="s">
        <v>330</v>
      </c>
      <c r="J49" s="252">
        <v>2333.1</v>
      </c>
    </row>
    <row r="50" spans="1:10" ht="0.95" customHeight="1" thickTop="1" x14ac:dyDescent="0.2">
      <c r="A50" s="178"/>
      <c r="B50" s="178"/>
      <c r="C50" s="178"/>
      <c r="D50" s="178"/>
      <c r="E50" s="178"/>
      <c r="F50" s="178"/>
      <c r="G50" s="178"/>
      <c r="H50" s="178"/>
      <c r="I50" s="178"/>
      <c r="J50" s="178"/>
    </row>
    <row r="51" spans="1:10" ht="24" customHeight="1" x14ac:dyDescent="0.2">
      <c r="A51" s="240" t="s">
        <v>48</v>
      </c>
      <c r="B51" s="240"/>
      <c r="C51" s="240"/>
      <c r="D51" s="240" t="s">
        <v>11</v>
      </c>
      <c r="E51" s="240"/>
      <c r="F51" s="261"/>
      <c r="G51" s="261"/>
      <c r="H51" s="241"/>
      <c r="I51" s="240"/>
      <c r="J51" s="242">
        <v>7781944.8700000001</v>
      </c>
    </row>
    <row r="52" spans="1:10" ht="24" customHeight="1" x14ac:dyDescent="0.2">
      <c r="A52" s="240" t="s">
        <v>49</v>
      </c>
      <c r="B52" s="240"/>
      <c r="C52" s="240"/>
      <c r="D52" s="240" t="s">
        <v>16</v>
      </c>
      <c r="E52" s="240"/>
      <c r="F52" s="261"/>
      <c r="G52" s="261"/>
      <c r="H52" s="241"/>
      <c r="I52" s="240"/>
      <c r="J52" s="242">
        <v>4720994.8899999997</v>
      </c>
    </row>
    <row r="53" spans="1:10" ht="24" customHeight="1" x14ac:dyDescent="0.2">
      <c r="A53" s="240" t="s">
        <v>50</v>
      </c>
      <c r="B53" s="240"/>
      <c r="C53" s="240"/>
      <c r="D53" s="240" t="s">
        <v>51</v>
      </c>
      <c r="E53" s="240"/>
      <c r="F53" s="261"/>
      <c r="G53" s="261"/>
      <c r="H53" s="241"/>
      <c r="I53" s="240"/>
      <c r="J53" s="242">
        <v>302553.56</v>
      </c>
    </row>
    <row r="54" spans="1:10" ht="18" customHeight="1" x14ac:dyDescent="0.2">
      <c r="A54" s="237" t="s">
        <v>52</v>
      </c>
      <c r="B54" s="239" t="s">
        <v>30</v>
      </c>
      <c r="C54" s="237" t="s">
        <v>31</v>
      </c>
      <c r="D54" s="237" t="s">
        <v>7</v>
      </c>
      <c r="E54" s="260" t="s">
        <v>360</v>
      </c>
      <c r="F54" s="260"/>
      <c r="G54" s="238" t="s">
        <v>32</v>
      </c>
      <c r="H54" s="239" t="s">
        <v>33</v>
      </c>
      <c r="I54" s="239" t="s">
        <v>34</v>
      </c>
      <c r="J54" s="239" t="s">
        <v>8</v>
      </c>
    </row>
    <row r="55" spans="1:10" ht="39" customHeight="1" x14ac:dyDescent="0.2">
      <c r="A55" s="243" t="s">
        <v>359</v>
      </c>
      <c r="B55" s="245" t="s">
        <v>53</v>
      </c>
      <c r="C55" s="243" t="s">
        <v>37</v>
      </c>
      <c r="D55" s="243" t="s">
        <v>54</v>
      </c>
      <c r="E55" s="274" t="s">
        <v>467</v>
      </c>
      <c r="F55" s="274"/>
      <c r="G55" s="244" t="s">
        <v>55</v>
      </c>
      <c r="H55" s="182">
        <v>1</v>
      </c>
      <c r="I55" s="246">
        <v>3.39</v>
      </c>
      <c r="J55" s="246">
        <v>3.39</v>
      </c>
    </row>
    <row r="56" spans="1:10" ht="39" customHeight="1" x14ac:dyDescent="0.2">
      <c r="A56" s="222" t="s">
        <v>397</v>
      </c>
      <c r="B56" s="181" t="s">
        <v>622</v>
      </c>
      <c r="C56" s="222" t="s">
        <v>37</v>
      </c>
      <c r="D56" s="222" t="s">
        <v>621</v>
      </c>
      <c r="E56" s="271" t="s">
        <v>461</v>
      </c>
      <c r="F56" s="271"/>
      <c r="G56" s="179" t="s">
        <v>464</v>
      </c>
      <c r="H56" s="180">
        <v>7.9000000000000008E-3</v>
      </c>
      <c r="I56" s="187">
        <v>244.04</v>
      </c>
      <c r="J56" s="187">
        <v>1.92</v>
      </c>
    </row>
    <row r="57" spans="1:10" ht="39" customHeight="1" x14ac:dyDescent="0.2">
      <c r="A57" s="222" t="s">
        <v>397</v>
      </c>
      <c r="B57" s="181" t="s">
        <v>620</v>
      </c>
      <c r="C57" s="222" t="s">
        <v>37</v>
      </c>
      <c r="D57" s="222" t="s">
        <v>619</v>
      </c>
      <c r="E57" s="271" t="s">
        <v>461</v>
      </c>
      <c r="F57" s="271"/>
      <c r="G57" s="179" t="s">
        <v>460</v>
      </c>
      <c r="H57" s="180">
        <v>1.34E-2</v>
      </c>
      <c r="I57" s="187">
        <v>78.28</v>
      </c>
      <c r="J57" s="187">
        <v>1.04</v>
      </c>
    </row>
    <row r="58" spans="1:10" ht="24" customHeight="1" x14ac:dyDescent="0.2">
      <c r="A58" s="222" t="s">
        <v>397</v>
      </c>
      <c r="B58" s="181" t="s">
        <v>408</v>
      </c>
      <c r="C58" s="222" t="s">
        <v>37</v>
      </c>
      <c r="D58" s="222" t="s">
        <v>407</v>
      </c>
      <c r="E58" s="271" t="s">
        <v>403</v>
      </c>
      <c r="F58" s="271"/>
      <c r="G58" s="179" t="s">
        <v>406</v>
      </c>
      <c r="H58" s="180">
        <v>2.1299999999999999E-2</v>
      </c>
      <c r="I58" s="187">
        <v>20.28</v>
      </c>
      <c r="J58" s="187">
        <v>0.43</v>
      </c>
    </row>
    <row r="59" spans="1:10" x14ac:dyDescent="0.2">
      <c r="A59" s="231"/>
      <c r="B59" s="231"/>
      <c r="C59" s="231"/>
      <c r="D59" s="231"/>
      <c r="E59" s="231" t="s">
        <v>336</v>
      </c>
      <c r="F59" s="232">
        <v>0.65</v>
      </c>
      <c r="G59" s="231" t="s">
        <v>335</v>
      </c>
      <c r="H59" s="232">
        <v>0</v>
      </c>
      <c r="I59" s="231" t="s">
        <v>334</v>
      </c>
      <c r="J59" s="232">
        <v>0.65</v>
      </c>
    </row>
    <row r="60" spans="1:10" x14ac:dyDescent="0.2">
      <c r="A60" s="231"/>
      <c r="B60" s="231"/>
      <c r="C60" s="231"/>
      <c r="D60" s="231"/>
      <c r="E60" s="231" t="s">
        <v>333</v>
      </c>
      <c r="F60" s="232">
        <v>0.82</v>
      </c>
      <c r="G60" s="231"/>
      <c r="H60" s="272" t="s">
        <v>332</v>
      </c>
      <c r="I60" s="272"/>
      <c r="J60" s="232">
        <v>4.21</v>
      </c>
    </row>
    <row r="61" spans="1:10" ht="50.1" customHeight="1" thickBot="1" x14ac:dyDescent="0.25">
      <c r="A61" s="249"/>
      <c r="B61" s="249"/>
      <c r="C61" s="249"/>
      <c r="D61" s="249"/>
      <c r="E61" s="249"/>
      <c r="F61" s="249"/>
      <c r="G61" s="249" t="s">
        <v>331</v>
      </c>
      <c r="H61" s="233">
        <v>9836.1299999999992</v>
      </c>
      <c r="I61" s="249" t="s">
        <v>330</v>
      </c>
      <c r="J61" s="252">
        <v>41410.1</v>
      </c>
    </row>
    <row r="62" spans="1:10" ht="0.95" customHeight="1" thickTop="1" x14ac:dyDescent="0.2">
      <c r="A62" s="178"/>
      <c r="B62" s="178"/>
      <c r="C62" s="178"/>
      <c r="D62" s="178"/>
      <c r="E62" s="178"/>
      <c r="F62" s="178"/>
      <c r="G62" s="178"/>
      <c r="H62" s="178"/>
      <c r="I62" s="178"/>
      <c r="J62" s="178"/>
    </row>
    <row r="63" spans="1:10" ht="18" customHeight="1" x14ac:dyDescent="0.2">
      <c r="A63" s="237" t="s">
        <v>56</v>
      </c>
      <c r="B63" s="239" t="s">
        <v>30</v>
      </c>
      <c r="C63" s="237" t="s">
        <v>31</v>
      </c>
      <c r="D63" s="237" t="s">
        <v>7</v>
      </c>
      <c r="E63" s="260" t="s">
        <v>360</v>
      </c>
      <c r="F63" s="260"/>
      <c r="G63" s="238" t="s">
        <v>32</v>
      </c>
      <c r="H63" s="239" t="s">
        <v>33</v>
      </c>
      <c r="I63" s="239" t="s">
        <v>34</v>
      </c>
      <c r="J63" s="239" t="s">
        <v>8</v>
      </c>
    </row>
    <row r="64" spans="1:10" ht="26.1" customHeight="1" x14ac:dyDescent="0.2">
      <c r="A64" s="243" t="s">
        <v>359</v>
      </c>
      <c r="B64" s="245" t="s">
        <v>57</v>
      </c>
      <c r="C64" s="243" t="s">
        <v>37</v>
      </c>
      <c r="D64" s="243" t="s">
        <v>58</v>
      </c>
      <c r="E64" s="274" t="s">
        <v>606</v>
      </c>
      <c r="F64" s="274"/>
      <c r="G64" s="244" t="s">
        <v>45</v>
      </c>
      <c r="H64" s="182">
        <v>1</v>
      </c>
      <c r="I64" s="246">
        <v>1.19</v>
      </c>
      <c r="J64" s="246">
        <v>1.19</v>
      </c>
    </row>
    <row r="65" spans="1:10" ht="65.099999999999994" customHeight="1" x14ac:dyDescent="0.2">
      <c r="A65" s="222" t="s">
        <v>397</v>
      </c>
      <c r="B65" s="181" t="s">
        <v>517</v>
      </c>
      <c r="C65" s="222" t="s">
        <v>37</v>
      </c>
      <c r="D65" s="222" t="s">
        <v>516</v>
      </c>
      <c r="E65" s="271" t="s">
        <v>461</v>
      </c>
      <c r="F65" s="271"/>
      <c r="G65" s="179" t="s">
        <v>464</v>
      </c>
      <c r="H65" s="180">
        <v>1E-3</v>
      </c>
      <c r="I65" s="187">
        <v>315.32</v>
      </c>
      <c r="J65" s="187">
        <v>0.31</v>
      </c>
    </row>
    <row r="66" spans="1:10" ht="65.099999999999994" customHeight="1" x14ac:dyDescent="0.2">
      <c r="A66" s="222" t="s">
        <v>397</v>
      </c>
      <c r="B66" s="181" t="s">
        <v>515</v>
      </c>
      <c r="C66" s="222" t="s">
        <v>37</v>
      </c>
      <c r="D66" s="222" t="s">
        <v>514</v>
      </c>
      <c r="E66" s="271" t="s">
        <v>461</v>
      </c>
      <c r="F66" s="271"/>
      <c r="G66" s="179" t="s">
        <v>460</v>
      </c>
      <c r="H66" s="180">
        <v>2E-3</v>
      </c>
      <c r="I66" s="187">
        <v>68.03</v>
      </c>
      <c r="J66" s="187">
        <v>0.13</v>
      </c>
    </row>
    <row r="67" spans="1:10" ht="39" customHeight="1" x14ac:dyDescent="0.2">
      <c r="A67" s="222" t="s">
        <v>397</v>
      </c>
      <c r="B67" s="181" t="s">
        <v>618</v>
      </c>
      <c r="C67" s="222" t="s">
        <v>37</v>
      </c>
      <c r="D67" s="222" t="s">
        <v>617</v>
      </c>
      <c r="E67" s="271" t="s">
        <v>461</v>
      </c>
      <c r="F67" s="271"/>
      <c r="G67" s="179" t="s">
        <v>464</v>
      </c>
      <c r="H67" s="180">
        <v>1E-4</v>
      </c>
      <c r="I67" s="187">
        <v>249.88</v>
      </c>
      <c r="J67" s="187">
        <v>0.02</v>
      </c>
    </row>
    <row r="68" spans="1:10" ht="39" customHeight="1" x14ac:dyDescent="0.2">
      <c r="A68" s="222" t="s">
        <v>397</v>
      </c>
      <c r="B68" s="181" t="s">
        <v>616</v>
      </c>
      <c r="C68" s="222" t="s">
        <v>37</v>
      </c>
      <c r="D68" s="222" t="s">
        <v>615</v>
      </c>
      <c r="E68" s="271" t="s">
        <v>461</v>
      </c>
      <c r="F68" s="271"/>
      <c r="G68" s="179" t="s">
        <v>460</v>
      </c>
      <c r="H68" s="180">
        <v>3.0000000000000001E-3</v>
      </c>
      <c r="I68" s="187">
        <v>93.96</v>
      </c>
      <c r="J68" s="187">
        <v>0.28000000000000003</v>
      </c>
    </row>
    <row r="69" spans="1:10" ht="24" customHeight="1" x14ac:dyDescent="0.2">
      <c r="A69" s="222" t="s">
        <v>397</v>
      </c>
      <c r="B69" s="181" t="s">
        <v>408</v>
      </c>
      <c r="C69" s="222" t="s">
        <v>37</v>
      </c>
      <c r="D69" s="222" t="s">
        <v>407</v>
      </c>
      <c r="E69" s="271" t="s">
        <v>403</v>
      </c>
      <c r="F69" s="271"/>
      <c r="G69" s="179" t="s">
        <v>406</v>
      </c>
      <c r="H69" s="180">
        <v>3.0000000000000001E-3</v>
      </c>
      <c r="I69" s="187">
        <v>20.28</v>
      </c>
      <c r="J69" s="187">
        <v>0.06</v>
      </c>
    </row>
    <row r="70" spans="1:10" ht="51.95" customHeight="1" x14ac:dyDescent="0.2">
      <c r="A70" s="222" t="s">
        <v>397</v>
      </c>
      <c r="B70" s="181" t="s">
        <v>614</v>
      </c>
      <c r="C70" s="222" t="s">
        <v>37</v>
      </c>
      <c r="D70" s="222" t="s">
        <v>613</v>
      </c>
      <c r="E70" s="271" t="s">
        <v>461</v>
      </c>
      <c r="F70" s="271"/>
      <c r="G70" s="179" t="s">
        <v>464</v>
      </c>
      <c r="H70" s="180">
        <v>1E-3</v>
      </c>
      <c r="I70" s="187">
        <v>221.5</v>
      </c>
      <c r="J70" s="187">
        <v>0.22</v>
      </c>
    </row>
    <row r="71" spans="1:10" ht="51.95" customHeight="1" x14ac:dyDescent="0.2">
      <c r="A71" s="222" t="s">
        <v>397</v>
      </c>
      <c r="B71" s="181" t="s">
        <v>612</v>
      </c>
      <c r="C71" s="222" t="s">
        <v>37</v>
      </c>
      <c r="D71" s="222" t="s">
        <v>611</v>
      </c>
      <c r="E71" s="271" t="s">
        <v>461</v>
      </c>
      <c r="F71" s="271"/>
      <c r="G71" s="179" t="s">
        <v>460</v>
      </c>
      <c r="H71" s="180">
        <v>2E-3</v>
      </c>
      <c r="I71" s="187">
        <v>89.97</v>
      </c>
      <c r="J71" s="187">
        <v>0.17</v>
      </c>
    </row>
    <row r="72" spans="1:10" x14ac:dyDescent="0.2">
      <c r="A72" s="231"/>
      <c r="B72" s="231"/>
      <c r="C72" s="231"/>
      <c r="D72" s="231"/>
      <c r="E72" s="231" t="s">
        <v>336</v>
      </c>
      <c r="F72" s="232">
        <v>0.2</v>
      </c>
      <c r="G72" s="231" t="s">
        <v>335</v>
      </c>
      <c r="H72" s="232">
        <v>0</v>
      </c>
      <c r="I72" s="231" t="s">
        <v>334</v>
      </c>
      <c r="J72" s="232">
        <v>0.2</v>
      </c>
    </row>
    <row r="73" spans="1:10" x14ac:dyDescent="0.2">
      <c r="A73" s="231"/>
      <c r="B73" s="231"/>
      <c r="C73" s="231"/>
      <c r="D73" s="231"/>
      <c r="E73" s="231" t="s">
        <v>333</v>
      </c>
      <c r="F73" s="232">
        <v>0.28000000000000003</v>
      </c>
      <c r="G73" s="231"/>
      <c r="H73" s="272" t="s">
        <v>332</v>
      </c>
      <c r="I73" s="272"/>
      <c r="J73" s="232">
        <v>1.47</v>
      </c>
    </row>
    <row r="74" spans="1:10" ht="50.1" customHeight="1" thickBot="1" x14ac:dyDescent="0.25">
      <c r="A74" s="249"/>
      <c r="B74" s="249"/>
      <c r="C74" s="249"/>
      <c r="D74" s="249"/>
      <c r="E74" s="249"/>
      <c r="F74" s="249"/>
      <c r="G74" s="249" t="s">
        <v>331</v>
      </c>
      <c r="H74" s="233">
        <v>36195.74</v>
      </c>
      <c r="I74" s="249" t="s">
        <v>330</v>
      </c>
      <c r="J74" s="252">
        <v>53207.73</v>
      </c>
    </row>
    <row r="75" spans="1:10" ht="0.95" customHeight="1" thickTop="1" x14ac:dyDescent="0.2">
      <c r="A75" s="178"/>
      <c r="B75" s="178"/>
      <c r="C75" s="178"/>
      <c r="D75" s="178"/>
      <c r="E75" s="178"/>
      <c r="F75" s="178"/>
      <c r="G75" s="178"/>
      <c r="H75" s="178"/>
      <c r="I75" s="178"/>
      <c r="J75" s="178"/>
    </row>
    <row r="76" spans="1:10" ht="18" customHeight="1" x14ac:dyDescent="0.2">
      <c r="A76" s="237" t="s">
        <v>59</v>
      </c>
      <c r="B76" s="239" t="s">
        <v>30</v>
      </c>
      <c r="C76" s="237" t="s">
        <v>31</v>
      </c>
      <c r="D76" s="237" t="s">
        <v>7</v>
      </c>
      <c r="E76" s="260" t="s">
        <v>360</v>
      </c>
      <c r="F76" s="260"/>
      <c r="G76" s="238" t="s">
        <v>32</v>
      </c>
      <c r="H76" s="239" t="s">
        <v>33</v>
      </c>
      <c r="I76" s="239" t="s">
        <v>34</v>
      </c>
      <c r="J76" s="239" t="s">
        <v>8</v>
      </c>
    </row>
    <row r="77" spans="1:10" ht="51.95" customHeight="1" x14ac:dyDescent="0.2">
      <c r="A77" s="243" t="s">
        <v>359</v>
      </c>
      <c r="B77" s="245" t="s">
        <v>60</v>
      </c>
      <c r="C77" s="243" t="s">
        <v>37</v>
      </c>
      <c r="D77" s="243" t="s">
        <v>61</v>
      </c>
      <c r="E77" s="274" t="s">
        <v>507</v>
      </c>
      <c r="F77" s="274"/>
      <c r="G77" s="244" t="s">
        <v>55</v>
      </c>
      <c r="H77" s="182">
        <v>1</v>
      </c>
      <c r="I77" s="246">
        <v>8.2899999999999991</v>
      </c>
      <c r="J77" s="246">
        <v>8.2899999999999991</v>
      </c>
    </row>
    <row r="78" spans="1:10" ht="39" customHeight="1" x14ac:dyDescent="0.2">
      <c r="A78" s="222" t="s">
        <v>397</v>
      </c>
      <c r="B78" s="181" t="s">
        <v>610</v>
      </c>
      <c r="C78" s="222" t="s">
        <v>37</v>
      </c>
      <c r="D78" s="222" t="s">
        <v>609</v>
      </c>
      <c r="E78" s="271" t="s">
        <v>461</v>
      </c>
      <c r="F78" s="271"/>
      <c r="G78" s="179" t="s">
        <v>464</v>
      </c>
      <c r="H78" s="180">
        <v>8.3000000000000001E-3</v>
      </c>
      <c r="I78" s="187">
        <v>172.66</v>
      </c>
      <c r="J78" s="187">
        <v>1.43</v>
      </c>
    </row>
    <row r="79" spans="1:10" ht="39" customHeight="1" x14ac:dyDescent="0.2">
      <c r="A79" s="222" t="s">
        <v>397</v>
      </c>
      <c r="B79" s="181" t="s">
        <v>608</v>
      </c>
      <c r="C79" s="222" t="s">
        <v>37</v>
      </c>
      <c r="D79" s="222" t="s">
        <v>607</v>
      </c>
      <c r="E79" s="271" t="s">
        <v>461</v>
      </c>
      <c r="F79" s="271"/>
      <c r="G79" s="179" t="s">
        <v>460</v>
      </c>
      <c r="H79" s="180">
        <v>1.0500000000000001E-2</v>
      </c>
      <c r="I79" s="187">
        <v>64.89</v>
      </c>
      <c r="J79" s="187">
        <v>0.68</v>
      </c>
    </row>
    <row r="80" spans="1:10" ht="65.099999999999994" customHeight="1" x14ac:dyDescent="0.2">
      <c r="A80" s="222" t="s">
        <v>397</v>
      </c>
      <c r="B80" s="181" t="s">
        <v>506</v>
      </c>
      <c r="C80" s="222" t="s">
        <v>37</v>
      </c>
      <c r="D80" s="222" t="s">
        <v>505</v>
      </c>
      <c r="E80" s="271" t="s">
        <v>461</v>
      </c>
      <c r="F80" s="271"/>
      <c r="G80" s="179" t="s">
        <v>464</v>
      </c>
      <c r="H80" s="180">
        <v>1.9800000000000002E-2</v>
      </c>
      <c r="I80" s="187">
        <v>264.89</v>
      </c>
      <c r="J80" s="187">
        <v>5.24</v>
      </c>
    </row>
    <row r="81" spans="1:10" ht="65.099999999999994" customHeight="1" x14ac:dyDescent="0.2">
      <c r="A81" s="222" t="s">
        <v>397</v>
      </c>
      <c r="B81" s="181" t="s">
        <v>504</v>
      </c>
      <c r="C81" s="222" t="s">
        <v>37</v>
      </c>
      <c r="D81" s="222" t="s">
        <v>503</v>
      </c>
      <c r="E81" s="271" t="s">
        <v>461</v>
      </c>
      <c r="F81" s="271"/>
      <c r="G81" s="179" t="s">
        <v>460</v>
      </c>
      <c r="H81" s="180">
        <v>1.38E-2</v>
      </c>
      <c r="I81" s="187">
        <v>68.5</v>
      </c>
      <c r="J81" s="187">
        <v>0.94</v>
      </c>
    </row>
    <row r="82" spans="1:10" x14ac:dyDescent="0.2">
      <c r="A82" s="231"/>
      <c r="B82" s="231"/>
      <c r="C82" s="231"/>
      <c r="D82" s="231"/>
      <c r="E82" s="231" t="s">
        <v>336</v>
      </c>
      <c r="F82" s="232">
        <v>0.93</v>
      </c>
      <c r="G82" s="231" t="s">
        <v>335</v>
      </c>
      <c r="H82" s="232">
        <v>0</v>
      </c>
      <c r="I82" s="231" t="s">
        <v>334</v>
      </c>
      <c r="J82" s="232">
        <v>0.93</v>
      </c>
    </row>
    <row r="83" spans="1:10" x14ac:dyDescent="0.2">
      <c r="A83" s="231"/>
      <c r="B83" s="231"/>
      <c r="C83" s="231"/>
      <c r="D83" s="231"/>
      <c r="E83" s="231" t="s">
        <v>333</v>
      </c>
      <c r="F83" s="232">
        <v>2</v>
      </c>
      <c r="G83" s="231"/>
      <c r="H83" s="272" t="s">
        <v>332</v>
      </c>
      <c r="I83" s="272"/>
      <c r="J83" s="232">
        <v>10.29</v>
      </c>
    </row>
    <row r="84" spans="1:10" ht="50.1" customHeight="1" thickBot="1" x14ac:dyDescent="0.25">
      <c r="A84" s="249"/>
      <c r="B84" s="249"/>
      <c r="C84" s="249"/>
      <c r="D84" s="249"/>
      <c r="E84" s="249"/>
      <c r="F84" s="249"/>
      <c r="G84" s="249" t="s">
        <v>331</v>
      </c>
      <c r="H84" s="233">
        <v>12295.16</v>
      </c>
      <c r="I84" s="249" t="s">
        <v>330</v>
      </c>
      <c r="J84" s="252">
        <v>126517.19</v>
      </c>
    </row>
    <row r="85" spans="1:10" ht="0.95" customHeight="1" thickTop="1" x14ac:dyDescent="0.2">
      <c r="A85" s="178"/>
      <c r="B85" s="178"/>
      <c r="C85" s="178"/>
      <c r="D85" s="178"/>
      <c r="E85" s="178"/>
      <c r="F85" s="178"/>
      <c r="G85" s="178"/>
      <c r="H85" s="178"/>
      <c r="I85" s="178"/>
      <c r="J85" s="178"/>
    </row>
    <row r="86" spans="1:10" ht="18" customHeight="1" x14ac:dyDescent="0.2">
      <c r="A86" s="237" t="s">
        <v>62</v>
      </c>
      <c r="B86" s="239" t="s">
        <v>30</v>
      </c>
      <c r="C86" s="237" t="s">
        <v>31</v>
      </c>
      <c r="D86" s="237" t="s">
        <v>7</v>
      </c>
      <c r="E86" s="260" t="s">
        <v>360</v>
      </c>
      <c r="F86" s="260"/>
      <c r="G86" s="238" t="s">
        <v>32</v>
      </c>
      <c r="H86" s="239" t="s">
        <v>33</v>
      </c>
      <c r="I86" s="239" t="s">
        <v>34</v>
      </c>
      <c r="J86" s="239" t="s">
        <v>8</v>
      </c>
    </row>
    <row r="87" spans="1:10" ht="39" customHeight="1" x14ac:dyDescent="0.2">
      <c r="A87" s="243" t="s">
        <v>359</v>
      </c>
      <c r="B87" s="245" t="s">
        <v>63</v>
      </c>
      <c r="C87" s="243" t="s">
        <v>37</v>
      </c>
      <c r="D87" s="243" t="s">
        <v>64</v>
      </c>
      <c r="E87" s="274" t="s">
        <v>507</v>
      </c>
      <c r="F87" s="274"/>
      <c r="G87" s="244" t="s">
        <v>65</v>
      </c>
      <c r="H87" s="182">
        <v>1</v>
      </c>
      <c r="I87" s="246">
        <v>2.4300000000000002</v>
      </c>
      <c r="J87" s="246">
        <v>2.4300000000000002</v>
      </c>
    </row>
    <row r="88" spans="1:10" ht="65.099999999999994" customHeight="1" x14ac:dyDescent="0.2">
      <c r="A88" s="222" t="s">
        <v>397</v>
      </c>
      <c r="B88" s="181" t="s">
        <v>506</v>
      </c>
      <c r="C88" s="222" t="s">
        <v>37</v>
      </c>
      <c r="D88" s="222" t="s">
        <v>505</v>
      </c>
      <c r="E88" s="271" t="s">
        <v>461</v>
      </c>
      <c r="F88" s="271"/>
      <c r="G88" s="179" t="s">
        <v>464</v>
      </c>
      <c r="H88" s="180">
        <v>8.3000000000000001E-3</v>
      </c>
      <c r="I88" s="187">
        <v>264.89</v>
      </c>
      <c r="J88" s="187">
        <v>2.19</v>
      </c>
    </row>
    <row r="89" spans="1:10" ht="65.099999999999994" customHeight="1" x14ac:dyDescent="0.2">
      <c r="A89" s="222" t="s">
        <v>397</v>
      </c>
      <c r="B89" s="181" t="s">
        <v>504</v>
      </c>
      <c r="C89" s="222" t="s">
        <v>37</v>
      </c>
      <c r="D89" s="222" t="s">
        <v>503</v>
      </c>
      <c r="E89" s="271" t="s">
        <v>461</v>
      </c>
      <c r="F89" s="271"/>
      <c r="G89" s="179" t="s">
        <v>460</v>
      </c>
      <c r="H89" s="180">
        <v>3.5999999999999999E-3</v>
      </c>
      <c r="I89" s="187">
        <v>68.5</v>
      </c>
      <c r="J89" s="187">
        <v>0.24</v>
      </c>
    </row>
    <row r="90" spans="1:10" x14ac:dyDescent="0.2">
      <c r="A90" s="231"/>
      <c r="B90" s="231"/>
      <c r="C90" s="231"/>
      <c r="D90" s="231"/>
      <c r="E90" s="231" t="s">
        <v>336</v>
      </c>
      <c r="F90" s="232">
        <v>0.21</v>
      </c>
      <c r="G90" s="231" t="s">
        <v>335</v>
      </c>
      <c r="H90" s="232">
        <v>0</v>
      </c>
      <c r="I90" s="231" t="s">
        <v>334</v>
      </c>
      <c r="J90" s="232">
        <v>0.21</v>
      </c>
    </row>
    <row r="91" spans="1:10" x14ac:dyDescent="0.2">
      <c r="A91" s="231"/>
      <c r="B91" s="231"/>
      <c r="C91" s="231"/>
      <c r="D91" s="231"/>
      <c r="E91" s="231" t="s">
        <v>333</v>
      </c>
      <c r="F91" s="232">
        <v>0.57999999999999996</v>
      </c>
      <c r="G91" s="231"/>
      <c r="H91" s="272" t="s">
        <v>332</v>
      </c>
      <c r="I91" s="272"/>
      <c r="J91" s="232">
        <v>3.01</v>
      </c>
    </row>
    <row r="92" spans="1:10" ht="50.1" customHeight="1" thickBot="1" x14ac:dyDescent="0.25">
      <c r="A92" s="249"/>
      <c r="B92" s="249"/>
      <c r="C92" s="249"/>
      <c r="D92" s="249"/>
      <c r="E92" s="249"/>
      <c r="F92" s="249"/>
      <c r="G92" s="249" t="s">
        <v>331</v>
      </c>
      <c r="H92" s="233">
        <v>27049.35</v>
      </c>
      <c r="I92" s="249" t="s">
        <v>330</v>
      </c>
      <c r="J92" s="252">
        <v>81418.539999999994</v>
      </c>
    </row>
    <row r="93" spans="1:10" ht="0.95" customHeight="1" thickTop="1" x14ac:dyDescent="0.2">
      <c r="A93" s="178"/>
      <c r="B93" s="178"/>
      <c r="C93" s="178"/>
      <c r="D93" s="178"/>
      <c r="E93" s="178"/>
      <c r="F93" s="178"/>
      <c r="G93" s="178"/>
      <c r="H93" s="178"/>
      <c r="I93" s="178"/>
      <c r="J93" s="178"/>
    </row>
    <row r="94" spans="1:10" ht="24" customHeight="1" x14ac:dyDescent="0.2">
      <c r="A94" s="240" t="s">
        <v>66</v>
      </c>
      <c r="B94" s="240"/>
      <c r="C94" s="240"/>
      <c r="D94" s="240" t="s">
        <v>67</v>
      </c>
      <c r="E94" s="240"/>
      <c r="F94" s="261"/>
      <c r="G94" s="261"/>
      <c r="H94" s="241"/>
      <c r="I94" s="240"/>
      <c r="J94" s="242">
        <v>4418441.33</v>
      </c>
    </row>
    <row r="95" spans="1:10" ht="18" customHeight="1" x14ac:dyDescent="0.2">
      <c r="A95" s="237" t="s">
        <v>68</v>
      </c>
      <c r="B95" s="239" t="s">
        <v>30</v>
      </c>
      <c r="C95" s="237" t="s">
        <v>31</v>
      </c>
      <c r="D95" s="237" t="s">
        <v>7</v>
      </c>
      <c r="E95" s="260" t="s">
        <v>360</v>
      </c>
      <c r="F95" s="260"/>
      <c r="G95" s="238" t="s">
        <v>32</v>
      </c>
      <c r="H95" s="239" t="s">
        <v>33</v>
      </c>
      <c r="I95" s="239" t="s">
        <v>34</v>
      </c>
      <c r="J95" s="239" t="s">
        <v>8</v>
      </c>
    </row>
    <row r="96" spans="1:10" ht="39" customHeight="1" x14ac:dyDescent="0.2">
      <c r="A96" s="243" t="s">
        <v>359</v>
      </c>
      <c r="B96" s="245" t="s">
        <v>69</v>
      </c>
      <c r="C96" s="243" t="s">
        <v>37</v>
      </c>
      <c r="D96" s="243" t="s">
        <v>70</v>
      </c>
      <c r="E96" s="274" t="s">
        <v>606</v>
      </c>
      <c r="F96" s="274"/>
      <c r="G96" s="244" t="s">
        <v>45</v>
      </c>
      <c r="H96" s="182">
        <v>1</v>
      </c>
      <c r="I96" s="246">
        <v>74.010000000000005</v>
      </c>
      <c r="J96" s="246">
        <v>74.010000000000005</v>
      </c>
    </row>
    <row r="97" spans="1:12" ht="51.95" customHeight="1" x14ac:dyDescent="0.2">
      <c r="A97" s="222" t="s">
        <v>397</v>
      </c>
      <c r="B97" s="181" t="s">
        <v>605</v>
      </c>
      <c r="C97" s="222" t="s">
        <v>37</v>
      </c>
      <c r="D97" s="222" t="s">
        <v>604</v>
      </c>
      <c r="E97" s="271" t="s">
        <v>461</v>
      </c>
      <c r="F97" s="271"/>
      <c r="G97" s="179" t="s">
        <v>464</v>
      </c>
      <c r="H97" s="180">
        <v>3.0999999999999999E-3</v>
      </c>
      <c r="I97" s="187">
        <v>161.44</v>
      </c>
      <c r="J97" s="187">
        <v>0.5</v>
      </c>
    </row>
    <row r="98" spans="1:12" ht="51.95" customHeight="1" x14ac:dyDescent="0.2">
      <c r="A98" s="222" t="s">
        <v>397</v>
      </c>
      <c r="B98" s="181" t="s">
        <v>603</v>
      </c>
      <c r="C98" s="222" t="s">
        <v>37</v>
      </c>
      <c r="D98" s="222" t="s">
        <v>602</v>
      </c>
      <c r="E98" s="271" t="s">
        <v>461</v>
      </c>
      <c r="F98" s="271"/>
      <c r="G98" s="179" t="s">
        <v>460</v>
      </c>
      <c r="H98" s="180">
        <v>0.13089999999999999</v>
      </c>
      <c r="I98" s="187">
        <v>63.18</v>
      </c>
      <c r="J98" s="187">
        <v>8.27</v>
      </c>
    </row>
    <row r="99" spans="1:12" ht="24" customHeight="1" x14ac:dyDescent="0.2">
      <c r="A99" s="222" t="s">
        <v>397</v>
      </c>
      <c r="B99" s="181" t="s">
        <v>601</v>
      </c>
      <c r="C99" s="222" t="s">
        <v>37</v>
      </c>
      <c r="D99" s="222" t="s">
        <v>600</v>
      </c>
      <c r="E99" s="271" t="s">
        <v>403</v>
      </c>
      <c r="F99" s="271"/>
      <c r="G99" s="179" t="s">
        <v>406</v>
      </c>
      <c r="H99" s="180">
        <v>0.40210000000000001</v>
      </c>
      <c r="I99" s="187">
        <v>24.64</v>
      </c>
      <c r="J99" s="187">
        <v>9.9</v>
      </c>
    </row>
    <row r="100" spans="1:12" ht="24" customHeight="1" x14ac:dyDescent="0.2">
      <c r="A100" s="222" t="s">
        <v>397</v>
      </c>
      <c r="B100" s="181" t="s">
        <v>408</v>
      </c>
      <c r="C100" s="222" t="s">
        <v>37</v>
      </c>
      <c r="D100" s="222" t="s">
        <v>407</v>
      </c>
      <c r="E100" s="271" t="s">
        <v>403</v>
      </c>
      <c r="F100" s="271"/>
      <c r="G100" s="179" t="s">
        <v>406</v>
      </c>
      <c r="H100" s="180">
        <v>0.40210000000000001</v>
      </c>
      <c r="I100" s="187">
        <v>20.28</v>
      </c>
      <c r="J100" s="187">
        <v>8.15</v>
      </c>
    </row>
    <row r="101" spans="1:12" ht="39" customHeight="1" x14ac:dyDescent="0.2">
      <c r="A101" s="222" t="s">
        <v>397</v>
      </c>
      <c r="B101" s="181" t="s">
        <v>405</v>
      </c>
      <c r="C101" s="222" t="s">
        <v>37</v>
      </c>
      <c r="D101" s="222" t="s">
        <v>404</v>
      </c>
      <c r="E101" s="271" t="s">
        <v>403</v>
      </c>
      <c r="F101" s="271"/>
      <c r="G101" s="179" t="s">
        <v>55</v>
      </c>
      <c r="H101" s="180">
        <v>2.0400000000000001E-2</v>
      </c>
      <c r="I101" s="187">
        <v>530.35</v>
      </c>
      <c r="J101" s="187">
        <v>10.81</v>
      </c>
    </row>
    <row r="102" spans="1:12" ht="26.1" customHeight="1" x14ac:dyDescent="0.2">
      <c r="A102" s="226" t="s">
        <v>372</v>
      </c>
      <c r="B102" s="184" t="s">
        <v>599</v>
      </c>
      <c r="C102" s="226" t="s">
        <v>37</v>
      </c>
      <c r="D102" s="226" t="s">
        <v>598</v>
      </c>
      <c r="E102" s="275" t="s">
        <v>391</v>
      </c>
      <c r="F102" s="275"/>
      <c r="G102" s="186" t="s">
        <v>55</v>
      </c>
      <c r="H102" s="183">
        <v>0.114</v>
      </c>
      <c r="I102" s="185">
        <v>96.24</v>
      </c>
      <c r="J102" s="185">
        <v>10.97</v>
      </c>
    </row>
    <row r="103" spans="1:12" ht="39" customHeight="1" x14ac:dyDescent="0.2">
      <c r="A103" s="226" t="s">
        <v>372</v>
      </c>
      <c r="B103" s="184" t="s">
        <v>597</v>
      </c>
      <c r="C103" s="226" t="s">
        <v>37</v>
      </c>
      <c r="D103" s="226" t="s">
        <v>596</v>
      </c>
      <c r="E103" s="275" t="s">
        <v>391</v>
      </c>
      <c r="F103" s="275"/>
      <c r="G103" s="186" t="s">
        <v>595</v>
      </c>
      <c r="H103" s="183">
        <v>3.3000000000000002E-2</v>
      </c>
      <c r="I103" s="185">
        <v>770.3</v>
      </c>
      <c r="J103" s="185">
        <v>25.41</v>
      </c>
      <c r="L103" s="235">
        <f>H103*1000</f>
        <v>33</v>
      </c>
    </row>
    <row r="104" spans="1:12" x14ac:dyDescent="0.2">
      <c r="A104" s="231"/>
      <c r="B104" s="231"/>
      <c r="C104" s="231"/>
      <c r="D104" s="231"/>
      <c r="E104" s="231" t="s">
        <v>336</v>
      </c>
      <c r="F104" s="232">
        <v>16.23</v>
      </c>
      <c r="G104" s="231" t="s">
        <v>335</v>
      </c>
      <c r="H104" s="232">
        <v>0</v>
      </c>
      <c r="I104" s="231" t="s">
        <v>334</v>
      </c>
      <c r="J104" s="232">
        <v>16.23</v>
      </c>
    </row>
    <row r="105" spans="1:12" x14ac:dyDescent="0.2">
      <c r="A105" s="231"/>
      <c r="B105" s="231"/>
      <c r="C105" s="231"/>
      <c r="D105" s="231"/>
      <c r="E105" s="231" t="s">
        <v>333</v>
      </c>
      <c r="F105" s="232">
        <v>17.93</v>
      </c>
      <c r="G105" s="231"/>
      <c r="H105" s="272" t="s">
        <v>332</v>
      </c>
      <c r="I105" s="272"/>
      <c r="J105" s="232">
        <v>91.94</v>
      </c>
    </row>
    <row r="106" spans="1:12" ht="50.1" customHeight="1" thickBot="1" x14ac:dyDescent="0.25">
      <c r="A106" s="249"/>
      <c r="B106" s="249"/>
      <c r="C106" s="249"/>
      <c r="D106" s="249"/>
      <c r="E106" s="249"/>
      <c r="F106" s="249"/>
      <c r="G106" s="249" t="s">
        <v>331</v>
      </c>
      <c r="H106" s="233">
        <v>36195.74</v>
      </c>
      <c r="I106" s="249" t="s">
        <v>330</v>
      </c>
      <c r="J106" s="252">
        <v>3327836.33</v>
      </c>
    </row>
    <row r="107" spans="1:12" ht="0.95" customHeight="1" thickTop="1" x14ac:dyDescent="0.2">
      <c r="A107" s="178"/>
      <c r="B107" s="178"/>
      <c r="C107" s="178"/>
      <c r="D107" s="178"/>
      <c r="E107" s="178"/>
      <c r="F107" s="178"/>
      <c r="G107" s="178"/>
      <c r="H107" s="178"/>
      <c r="I107" s="178"/>
      <c r="J107" s="178"/>
    </row>
    <row r="108" spans="1:12" ht="18" customHeight="1" x14ac:dyDescent="0.2">
      <c r="A108" s="237" t="s">
        <v>71</v>
      </c>
      <c r="B108" s="239" t="s">
        <v>30</v>
      </c>
      <c r="C108" s="237" t="s">
        <v>31</v>
      </c>
      <c r="D108" s="237" t="s">
        <v>7</v>
      </c>
      <c r="E108" s="260" t="s">
        <v>360</v>
      </c>
      <c r="F108" s="260"/>
      <c r="G108" s="238" t="s">
        <v>32</v>
      </c>
      <c r="H108" s="239" t="s">
        <v>33</v>
      </c>
      <c r="I108" s="239" t="s">
        <v>34</v>
      </c>
      <c r="J108" s="239" t="s">
        <v>8</v>
      </c>
    </row>
    <row r="109" spans="1:12" ht="39" customHeight="1" x14ac:dyDescent="0.2">
      <c r="A109" s="243" t="s">
        <v>359</v>
      </c>
      <c r="B109" s="245" t="s">
        <v>72</v>
      </c>
      <c r="C109" s="243" t="s">
        <v>37</v>
      </c>
      <c r="D109" s="243" t="s">
        <v>73</v>
      </c>
      <c r="E109" s="274" t="s">
        <v>507</v>
      </c>
      <c r="F109" s="274"/>
      <c r="G109" s="244" t="s">
        <v>65</v>
      </c>
      <c r="H109" s="182">
        <v>1</v>
      </c>
      <c r="I109" s="246">
        <v>2.12</v>
      </c>
      <c r="J109" s="246">
        <v>2.12</v>
      </c>
    </row>
    <row r="110" spans="1:12" ht="51.95" customHeight="1" x14ac:dyDescent="0.2">
      <c r="A110" s="222" t="s">
        <v>397</v>
      </c>
      <c r="B110" s="181" t="s">
        <v>594</v>
      </c>
      <c r="C110" s="222" t="s">
        <v>37</v>
      </c>
      <c r="D110" s="222" t="s">
        <v>593</v>
      </c>
      <c r="E110" s="271" t="s">
        <v>461</v>
      </c>
      <c r="F110" s="271"/>
      <c r="G110" s="179" t="s">
        <v>464</v>
      </c>
      <c r="H110" s="180">
        <v>5.8999999999999999E-3</v>
      </c>
      <c r="I110" s="187">
        <v>326.83</v>
      </c>
      <c r="J110" s="187">
        <v>1.92</v>
      </c>
    </row>
    <row r="111" spans="1:12" ht="51.95" customHeight="1" x14ac:dyDescent="0.2">
      <c r="A111" s="222" t="s">
        <v>397</v>
      </c>
      <c r="B111" s="181" t="s">
        <v>592</v>
      </c>
      <c r="C111" s="222" t="s">
        <v>37</v>
      </c>
      <c r="D111" s="222" t="s">
        <v>591</v>
      </c>
      <c r="E111" s="271" t="s">
        <v>461</v>
      </c>
      <c r="F111" s="271"/>
      <c r="G111" s="179" t="s">
        <v>460</v>
      </c>
      <c r="H111" s="180">
        <v>2.5000000000000001E-3</v>
      </c>
      <c r="I111" s="187">
        <v>81.489999999999995</v>
      </c>
      <c r="J111" s="187">
        <v>0.2</v>
      </c>
    </row>
    <row r="112" spans="1:12" x14ac:dyDescent="0.2">
      <c r="A112" s="231"/>
      <c r="B112" s="231"/>
      <c r="C112" s="231"/>
      <c r="D112" s="231"/>
      <c r="E112" s="231" t="s">
        <v>336</v>
      </c>
      <c r="F112" s="232">
        <v>0.15</v>
      </c>
      <c r="G112" s="231" t="s">
        <v>335</v>
      </c>
      <c r="H112" s="232">
        <v>0</v>
      </c>
      <c r="I112" s="231" t="s">
        <v>334</v>
      </c>
      <c r="J112" s="232">
        <v>0.15</v>
      </c>
    </row>
    <row r="113" spans="1:10" x14ac:dyDescent="0.2">
      <c r="A113" s="231"/>
      <c r="B113" s="231"/>
      <c r="C113" s="231"/>
      <c r="D113" s="231"/>
      <c r="E113" s="231" t="s">
        <v>333</v>
      </c>
      <c r="F113" s="232">
        <v>0.51</v>
      </c>
      <c r="G113" s="231"/>
      <c r="H113" s="272" t="s">
        <v>332</v>
      </c>
      <c r="I113" s="272"/>
      <c r="J113" s="232">
        <v>2.63</v>
      </c>
    </row>
    <row r="114" spans="1:10" ht="50.1" customHeight="1" thickBot="1" x14ac:dyDescent="0.25">
      <c r="A114" s="249"/>
      <c r="B114" s="249"/>
      <c r="C114" s="249"/>
      <c r="D114" s="249"/>
      <c r="E114" s="249"/>
      <c r="F114" s="249"/>
      <c r="G114" s="249" t="s">
        <v>331</v>
      </c>
      <c r="H114" s="233">
        <v>111084.73</v>
      </c>
      <c r="I114" s="249" t="s">
        <v>330</v>
      </c>
      <c r="J114" s="252">
        <v>292152.83</v>
      </c>
    </row>
    <row r="115" spans="1:10" ht="0.95" customHeight="1" thickTop="1" x14ac:dyDescent="0.2">
      <c r="A115" s="178"/>
      <c r="B115" s="178"/>
      <c r="C115" s="178"/>
      <c r="D115" s="178"/>
      <c r="E115" s="178"/>
      <c r="F115" s="178"/>
      <c r="G115" s="178"/>
      <c r="H115" s="178"/>
      <c r="I115" s="178"/>
      <c r="J115" s="178"/>
    </row>
    <row r="116" spans="1:10" ht="18" customHeight="1" x14ac:dyDescent="0.2">
      <c r="A116" s="237" t="s">
        <v>74</v>
      </c>
      <c r="B116" s="239" t="s">
        <v>30</v>
      </c>
      <c r="C116" s="237" t="s">
        <v>31</v>
      </c>
      <c r="D116" s="237" t="s">
        <v>7</v>
      </c>
      <c r="E116" s="260" t="s">
        <v>360</v>
      </c>
      <c r="F116" s="260"/>
      <c r="G116" s="238" t="s">
        <v>32</v>
      </c>
      <c r="H116" s="239" t="s">
        <v>33</v>
      </c>
      <c r="I116" s="239" t="s">
        <v>34</v>
      </c>
      <c r="J116" s="239" t="s">
        <v>8</v>
      </c>
    </row>
    <row r="117" spans="1:10" ht="39" customHeight="1" x14ac:dyDescent="0.2">
      <c r="A117" s="243" t="s">
        <v>359</v>
      </c>
      <c r="B117" s="245" t="s">
        <v>75</v>
      </c>
      <c r="C117" s="243" t="s">
        <v>37</v>
      </c>
      <c r="D117" s="243" t="s">
        <v>76</v>
      </c>
      <c r="E117" s="274" t="s">
        <v>507</v>
      </c>
      <c r="F117" s="274"/>
      <c r="G117" s="244" t="s">
        <v>65</v>
      </c>
      <c r="H117" s="182">
        <v>1</v>
      </c>
      <c r="I117" s="246">
        <v>0.86</v>
      </c>
      <c r="J117" s="246">
        <v>0.86</v>
      </c>
    </row>
    <row r="118" spans="1:10" ht="51.95" customHeight="1" x14ac:dyDescent="0.2">
      <c r="A118" s="222" t="s">
        <v>397</v>
      </c>
      <c r="B118" s="181" t="s">
        <v>594</v>
      </c>
      <c r="C118" s="222" t="s">
        <v>37</v>
      </c>
      <c r="D118" s="222" t="s">
        <v>593</v>
      </c>
      <c r="E118" s="271" t="s">
        <v>461</v>
      </c>
      <c r="F118" s="271"/>
      <c r="G118" s="179" t="s">
        <v>464</v>
      </c>
      <c r="H118" s="180">
        <v>2.3999999999999998E-3</v>
      </c>
      <c r="I118" s="187">
        <v>326.83</v>
      </c>
      <c r="J118" s="187">
        <v>0.78</v>
      </c>
    </row>
    <row r="119" spans="1:10" ht="51.95" customHeight="1" x14ac:dyDescent="0.2">
      <c r="A119" s="222" t="s">
        <v>397</v>
      </c>
      <c r="B119" s="181" t="s">
        <v>592</v>
      </c>
      <c r="C119" s="222" t="s">
        <v>37</v>
      </c>
      <c r="D119" s="222" t="s">
        <v>591</v>
      </c>
      <c r="E119" s="271" t="s">
        <v>461</v>
      </c>
      <c r="F119" s="271"/>
      <c r="G119" s="179" t="s">
        <v>460</v>
      </c>
      <c r="H119" s="180">
        <v>1E-3</v>
      </c>
      <c r="I119" s="187">
        <v>81.489999999999995</v>
      </c>
      <c r="J119" s="187">
        <v>0.08</v>
      </c>
    </row>
    <row r="120" spans="1:10" x14ac:dyDescent="0.2">
      <c r="A120" s="231"/>
      <c r="B120" s="231"/>
      <c r="C120" s="231"/>
      <c r="D120" s="231"/>
      <c r="E120" s="231" t="s">
        <v>336</v>
      </c>
      <c r="F120" s="232">
        <v>0.05</v>
      </c>
      <c r="G120" s="231" t="s">
        <v>335</v>
      </c>
      <c r="H120" s="232">
        <v>0</v>
      </c>
      <c r="I120" s="231" t="s">
        <v>334</v>
      </c>
      <c r="J120" s="232">
        <v>0.05</v>
      </c>
    </row>
    <row r="121" spans="1:10" x14ac:dyDescent="0.2">
      <c r="A121" s="231"/>
      <c r="B121" s="231"/>
      <c r="C121" s="231"/>
      <c r="D121" s="231"/>
      <c r="E121" s="231" t="s">
        <v>333</v>
      </c>
      <c r="F121" s="232">
        <v>0.2</v>
      </c>
      <c r="G121" s="231"/>
      <c r="H121" s="272" t="s">
        <v>332</v>
      </c>
      <c r="I121" s="272"/>
      <c r="J121" s="232">
        <v>1.06</v>
      </c>
    </row>
    <row r="122" spans="1:10" ht="50.1" customHeight="1" thickBot="1" x14ac:dyDescent="0.25">
      <c r="A122" s="249"/>
      <c r="B122" s="249"/>
      <c r="C122" s="249"/>
      <c r="D122" s="249"/>
      <c r="E122" s="249"/>
      <c r="F122" s="249"/>
      <c r="G122" s="249" t="s">
        <v>331</v>
      </c>
      <c r="H122" s="233">
        <v>67391.399999999994</v>
      </c>
      <c r="I122" s="249" t="s">
        <v>330</v>
      </c>
      <c r="J122" s="252">
        <v>71434.880000000005</v>
      </c>
    </row>
    <row r="123" spans="1:10" ht="0.95" customHeight="1" thickTop="1" x14ac:dyDescent="0.2">
      <c r="A123" s="178"/>
      <c r="B123" s="178"/>
      <c r="C123" s="178"/>
      <c r="D123" s="178"/>
      <c r="E123" s="178"/>
      <c r="F123" s="178"/>
      <c r="G123" s="178"/>
      <c r="H123" s="178"/>
      <c r="I123" s="178"/>
      <c r="J123" s="178"/>
    </row>
    <row r="124" spans="1:10" ht="18" customHeight="1" x14ac:dyDescent="0.2">
      <c r="A124" s="237" t="s">
        <v>77</v>
      </c>
      <c r="B124" s="239" t="s">
        <v>30</v>
      </c>
      <c r="C124" s="237" t="s">
        <v>31</v>
      </c>
      <c r="D124" s="237" t="s">
        <v>7</v>
      </c>
      <c r="E124" s="260" t="s">
        <v>360</v>
      </c>
      <c r="F124" s="260"/>
      <c r="G124" s="238" t="s">
        <v>32</v>
      </c>
      <c r="H124" s="239" t="s">
        <v>33</v>
      </c>
      <c r="I124" s="239" t="s">
        <v>34</v>
      </c>
      <c r="J124" s="239" t="s">
        <v>8</v>
      </c>
    </row>
    <row r="125" spans="1:10" ht="51.95" customHeight="1" x14ac:dyDescent="0.2">
      <c r="A125" s="243" t="s">
        <v>359</v>
      </c>
      <c r="B125" s="245" t="s">
        <v>78</v>
      </c>
      <c r="C125" s="243" t="s">
        <v>37</v>
      </c>
      <c r="D125" s="243" t="s">
        <v>79</v>
      </c>
      <c r="E125" s="274" t="s">
        <v>413</v>
      </c>
      <c r="F125" s="274"/>
      <c r="G125" s="244" t="s">
        <v>80</v>
      </c>
      <c r="H125" s="182">
        <v>1</v>
      </c>
      <c r="I125" s="246">
        <v>56.59</v>
      </c>
      <c r="J125" s="246">
        <v>56.59</v>
      </c>
    </row>
    <row r="126" spans="1:10" ht="24" customHeight="1" x14ac:dyDescent="0.2">
      <c r="A126" s="222" t="s">
        <v>397</v>
      </c>
      <c r="B126" s="181" t="s">
        <v>410</v>
      </c>
      <c r="C126" s="222" t="s">
        <v>37</v>
      </c>
      <c r="D126" s="222" t="s">
        <v>409</v>
      </c>
      <c r="E126" s="271" t="s">
        <v>403</v>
      </c>
      <c r="F126" s="271"/>
      <c r="G126" s="179" t="s">
        <v>406</v>
      </c>
      <c r="H126" s="180">
        <v>0.2296</v>
      </c>
      <c r="I126" s="187">
        <v>24.84</v>
      </c>
      <c r="J126" s="187">
        <v>5.7</v>
      </c>
    </row>
    <row r="127" spans="1:10" ht="24" customHeight="1" x14ac:dyDescent="0.2">
      <c r="A127" s="222" t="s">
        <v>397</v>
      </c>
      <c r="B127" s="181" t="s">
        <v>408</v>
      </c>
      <c r="C127" s="222" t="s">
        <v>37</v>
      </c>
      <c r="D127" s="222" t="s">
        <v>407</v>
      </c>
      <c r="E127" s="271" t="s">
        <v>403</v>
      </c>
      <c r="F127" s="271"/>
      <c r="G127" s="179" t="s">
        <v>406</v>
      </c>
      <c r="H127" s="180">
        <v>0.2296</v>
      </c>
      <c r="I127" s="187">
        <v>20.28</v>
      </c>
      <c r="J127" s="187">
        <v>4.6500000000000004</v>
      </c>
    </row>
    <row r="128" spans="1:10" ht="26.1" customHeight="1" x14ac:dyDescent="0.2">
      <c r="A128" s="222" t="s">
        <v>397</v>
      </c>
      <c r="B128" s="181" t="s">
        <v>590</v>
      </c>
      <c r="C128" s="222" t="s">
        <v>37</v>
      </c>
      <c r="D128" s="222" t="s">
        <v>589</v>
      </c>
      <c r="E128" s="271" t="s">
        <v>403</v>
      </c>
      <c r="F128" s="271"/>
      <c r="G128" s="179" t="s">
        <v>55</v>
      </c>
      <c r="H128" s="180">
        <v>1.8E-3</v>
      </c>
      <c r="I128" s="187">
        <v>642.48</v>
      </c>
      <c r="J128" s="187">
        <v>1.1499999999999999</v>
      </c>
    </row>
    <row r="129" spans="1:10" ht="26.1" customHeight="1" x14ac:dyDescent="0.2">
      <c r="A129" s="226" t="s">
        <v>372</v>
      </c>
      <c r="B129" s="184" t="s">
        <v>588</v>
      </c>
      <c r="C129" s="226" t="s">
        <v>37</v>
      </c>
      <c r="D129" s="226" t="s">
        <v>587</v>
      </c>
      <c r="E129" s="275" t="s">
        <v>391</v>
      </c>
      <c r="F129" s="275"/>
      <c r="G129" s="186" t="s">
        <v>55</v>
      </c>
      <c r="H129" s="183">
        <v>6.6E-3</v>
      </c>
      <c r="I129" s="185">
        <v>95</v>
      </c>
      <c r="J129" s="185">
        <v>0.62</v>
      </c>
    </row>
    <row r="130" spans="1:10" ht="26.1" customHeight="1" x14ac:dyDescent="0.2">
      <c r="A130" s="226" t="s">
        <v>372</v>
      </c>
      <c r="B130" s="184" t="s">
        <v>586</v>
      </c>
      <c r="C130" s="226" t="s">
        <v>37</v>
      </c>
      <c r="D130" s="226" t="s">
        <v>585</v>
      </c>
      <c r="E130" s="275" t="s">
        <v>391</v>
      </c>
      <c r="F130" s="275"/>
      <c r="G130" s="186" t="s">
        <v>80</v>
      </c>
      <c r="H130" s="183">
        <v>1.0049999999999999</v>
      </c>
      <c r="I130" s="185">
        <v>44.25</v>
      </c>
      <c r="J130" s="185">
        <v>44.47</v>
      </c>
    </row>
    <row r="131" spans="1:10" x14ac:dyDescent="0.2">
      <c r="A131" s="231"/>
      <c r="B131" s="231"/>
      <c r="C131" s="231"/>
      <c r="D131" s="231"/>
      <c r="E131" s="231" t="s">
        <v>336</v>
      </c>
      <c r="F131" s="232">
        <v>7.71</v>
      </c>
      <c r="G131" s="231" t="s">
        <v>335</v>
      </c>
      <c r="H131" s="232">
        <v>0</v>
      </c>
      <c r="I131" s="231" t="s">
        <v>334</v>
      </c>
      <c r="J131" s="232">
        <v>7.71</v>
      </c>
    </row>
    <row r="132" spans="1:10" x14ac:dyDescent="0.2">
      <c r="A132" s="231"/>
      <c r="B132" s="231"/>
      <c r="C132" s="231"/>
      <c r="D132" s="231"/>
      <c r="E132" s="231" t="s">
        <v>333</v>
      </c>
      <c r="F132" s="232">
        <v>13.71</v>
      </c>
      <c r="G132" s="231"/>
      <c r="H132" s="272" t="s">
        <v>332</v>
      </c>
      <c r="I132" s="272"/>
      <c r="J132" s="232">
        <v>70.3</v>
      </c>
    </row>
    <row r="133" spans="1:10" ht="50.1" customHeight="1" thickBot="1" x14ac:dyDescent="0.25">
      <c r="A133" s="249"/>
      <c r="B133" s="249"/>
      <c r="C133" s="249"/>
      <c r="D133" s="249"/>
      <c r="E133" s="249"/>
      <c r="F133" s="249"/>
      <c r="G133" s="249" t="s">
        <v>331</v>
      </c>
      <c r="H133" s="233">
        <v>10341.64</v>
      </c>
      <c r="I133" s="249" t="s">
        <v>330</v>
      </c>
      <c r="J133" s="252">
        <v>727017.29</v>
      </c>
    </row>
    <row r="134" spans="1:10" ht="0.95" customHeight="1" thickTop="1" x14ac:dyDescent="0.2">
      <c r="A134" s="178"/>
      <c r="B134" s="178"/>
      <c r="C134" s="178"/>
      <c r="D134" s="178"/>
      <c r="E134" s="178"/>
      <c r="F134" s="178"/>
      <c r="G134" s="178"/>
      <c r="H134" s="178"/>
      <c r="I134" s="178"/>
      <c r="J134" s="178"/>
    </row>
    <row r="135" spans="1:10" ht="24" customHeight="1" x14ac:dyDescent="0.2">
      <c r="A135" s="240" t="s">
        <v>81</v>
      </c>
      <c r="B135" s="240"/>
      <c r="C135" s="240"/>
      <c r="D135" s="240" t="s">
        <v>17</v>
      </c>
      <c r="E135" s="240"/>
      <c r="F135" s="261"/>
      <c r="G135" s="261"/>
      <c r="H135" s="241"/>
      <c r="I135" s="240"/>
      <c r="J135" s="242">
        <v>714126.75</v>
      </c>
    </row>
    <row r="136" spans="1:10" ht="18" customHeight="1" x14ac:dyDescent="0.2">
      <c r="A136" s="237" t="s">
        <v>82</v>
      </c>
      <c r="B136" s="239" t="s">
        <v>30</v>
      </c>
      <c r="C136" s="237" t="s">
        <v>31</v>
      </c>
      <c r="D136" s="237" t="s">
        <v>7</v>
      </c>
      <c r="E136" s="260" t="s">
        <v>360</v>
      </c>
      <c r="F136" s="260"/>
      <c r="G136" s="238" t="s">
        <v>32</v>
      </c>
      <c r="H136" s="239" t="s">
        <v>33</v>
      </c>
      <c r="I136" s="239" t="s">
        <v>34</v>
      </c>
      <c r="J136" s="239" t="s">
        <v>8</v>
      </c>
    </row>
    <row r="137" spans="1:10" ht="39" customHeight="1" x14ac:dyDescent="0.2">
      <c r="A137" s="243" t="s">
        <v>359</v>
      </c>
      <c r="B137" s="245" t="s">
        <v>83</v>
      </c>
      <c r="C137" s="243" t="s">
        <v>37</v>
      </c>
      <c r="D137" s="243" t="s">
        <v>84</v>
      </c>
      <c r="E137" s="274" t="s">
        <v>578</v>
      </c>
      <c r="F137" s="274"/>
      <c r="G137" s="244" t="s">
        <v>55</v>
      </c>
      <c r="H137" s="182">
        <v>1</v>
      </c>
      <c r="I137" s="246">
        <v>711.76</v>
      </c>
      <c r="J137" s="246">
        <v>711.76</v>
      </c>
    </row>
    <row r="138" spans="1:10" ht="24" customHeight="1" x14ac:dyDescent="0.2">
      <c r="A138" s="222" t="s">
        <v>397</v>
      </c>
      <c r="B138" s="181" t="s">
        <v>501</v>
      </c>
      <c r="C138" s="222" t="s">
        <v>37</v>
      </c>
      <c r="D138" s="222" t="s">
        <v>500</v>
      </c>
      <c r="E138" s="271" t="s">
        <v>403</v>
      </c>
      <c r="F138" s="271"/>
      <c r="G138" s="179" t="s">
        <v>406</v>
      </c>
      <c r="H138" s="180">
        <v>1.6268</v>
      </c>
      <c r="I138" s="187">
        <v>24.5</v>
      </c>
      <c r="J138" s="187">
        <v>39.85</v>
      </c>
    </row>
    <row r="139" spans="1:10" ht="24" customHeight="1" x14ac:dyDescent="0.2">
      <c r="A139" s="222" t="s">
        <v>397</v>
      </c>
      <c r="B139" s="181" t="s">
        <v>410</v>
      </c>
      <c r="C139" s="222" t="s">
        <v>37</v>
      </c>
      <c r="D139" s="222" t="s">
        <v>409</v>
      </c>
      <c r="E139" s="271" t="s">
        <v>403</v>
      </c>
      <c r="F139" s="271"/>
      <c r="G139" s="179" t="s">
        <v>406</v>
      </c>
      <c r="H139" s="180">
        <v>0.156</v>
      </c>
      <c r="I139" s="187">
        <v>24.84</v>
      </c>
      <c r="J139" s="187">
        <v>3.87</v>
      </c>
    </row>
    <row r="140" spans="1:10" ht="24" customHeight="1" x14ac:dyDescent="0.2">
      <c r="A140" s="222" t="s">
        <v>397</v>
      </c>
      <c r="B140" s="181" t="s">
        <v>408</v>
      </c>
      <c r="C140" s="222" t="s">
        <v>37</v>
      </c>
      <c r="D140" s="222" t="s">
        <v>407</v>
      </c>
      <c r="E140" s="271" t="s">
        <v>403</v>
      </c>
      <c r="F140" s="271"/>
      <c r="G140" s="179" t="s">
        <v>406</v>
      </c>
      <c r="H140" s="180">
        <v>1.7827999999999999</v>
      </c>
      <c r="I140" s="187">
        <v>20.28</v>
      </c>
      <c r="J140" s="187">
        <v>36.15</v>
      </c>
    </row>
    <row r="141" spans="1:10" ht="26.1" customHeight="1" x14ac:dyDescent="0.2">
      <c r="A141" s="226" t="s">
        <v>372</v>
      </c>
      <c r="B141" s="184" t="s">
        <v>449</v>
      </c>
      <c r="C141" s="226" t="s">
        <v>37</v>
      </c>
      <c r="D141" s="226" t="s">
        <v>448</v>
      </c>
      <c r="E141" s="275" t="s">
        <v>391</v>
      </c>
      <c r="F141" s="275"/>
      <c r="G141" s="186" t="s">
        <v>264</v>
      </c>
      <c r="H141" s="183">
        <v>2.1299999999999999E-2</v>
      </c>
      <c r="I141" s="185">
        <v>9.34</v>
      </c>
      <c r="J141" s="185">
        <v>0.19</v>
      </c>
    </row>
    <row r="142" spans="1:10" ht="26.1" customHeight="1" x14ac:dyDescent="0.2">
      <c r="A142" s="226" t="s">
        <v>372</v>
      </c>
      <c r="B142" s="184" t="s">
        <v>584</v>
      </c>
      <c r="C142" s="226" t="s">
        <v>37</v>
      </c>
      <c r="D142" s="226" t="s">
        <v>583</v>
      </c>
      <c r="E142" s="275" t="s">
        <v>391</v>
      </c>
      <c r="F142" s="275"/>
      <c r="G142" s="186" t="s">
        <v>80</v>
      </c>
      <c r="H142" s="183">
        <v>3.125</v>
      </c>
      <c r="I142" s="185">
        <v>5.61</v>
      </c>
      <c r="J142" s="185">
        <v>17.53</v>
      </c>
    </row>
    <row r="143" spans="1:10" ht="26.1" customHeight="1" x14ac:dyDescent="0.2">
      <c r="A143" s="226" t="s">
        <v>372</v>
      </c>
      <c r="B143" s="184" t="s">
        <v>445</v>
      </c>
      <c r="C143" s="226" t="s">
        <v>37</v>
      </c>
      <c r="D143" s="226" t="s">
        <v>444</v>
      </c>
      <c r="E143" s="275" t="s">
        <v>391</v>
      </c>
      <c r="F143" s="275"/>
      <c r="G143" s="186" t="s">
        <v>80</v>
      </c>
      <c r="H143" s="183">
        <v>2.5</v>
      </c>
      <c r="I143" s="185">
        <v>3.87</v>
      </c>
      <c r="J143" s="185">
        <v>9.67</v>
      </c>
    </row>
    <row r="144" spans="1:10" ht="24" customHeight="1" x14ac:dyDescent="0.2">
      <c r="A144" s="226" t="s">
        <v>372</v>
      </c>
      <c r="B144" s="184" t="s">
        <v>538</v>
      </c>
      <c r="C144" s="226" t="s">
        <v>37</v>
      </c>
      <c r="D144" s="226" t="s">
        <v>537</v>
      </c>
      <c r="E144" s="275" t="s">
        <v>391</v>
      </c>
      <c r="F144" s="275"/>
      <c r="G144" s="186" t="s">
        <v>398</v>
      </c>
      <c r="H144" s="183">
        <v>0.2994</v>
      </c>
      <c r="I144" s="185">
        <v>24.16</v>
      </c>
      <c r="J144" s="185">
        <v>7.23</v>
      </c>
    </row>
    <row r="145" spans="1:10" ht="39" customHeight="1" x14ac:dyDescent="0.2">
      <c r="A145" s="226" t="s">
        <v>372</v>
      </c>
      <c r="B145" s="184" t="s">
        <v>582</v>
      </c>
      <c r="C145" s="226" t="s">
        <v>37</v>
      </c>
      <c r="D145" s="226" t="s">
        <v>581</v>
      </c>
      <c r="E145" s="275" t="s">
        <v>391</v>
      </c>
      <c r="F145" s="275"/>
      <c r="G145" s="186" t="s">
        <v>55</v>
      </c>
      <c r="H145" s="183">
        <v>1.2315</v>
      </c>
      <c r="I145" s="185">
        <v>485</v>
      </c>
      <c r="J145" s="185">
        <v>597.27</v>
      </c>
    </row>
    <row r="146" spans="1:10" x14ac:dyDescent="0.2">
      <c r="A146" s="231"/>
      <c r="B146" s="231"/>
      <c r="C146" s="231"/>
      <c r="D146" s="231"/>
      <c r="E146" s="231" t="s">
        <v>336</v>
      </c>
      <c r="F146" s="232">
        <v>57.99</v>
      </c>
      <c r="G146" s="231" t="s">
        <v>335</v>
      </c>
      <c r="H146" s="232">
        <v>0</v>
      </c>
      <c r="I146" s="231" t="s">
        <v>334</v>
      </c>
      <c r="J146" s="232">
        <v>57.99</v>
      </c>
    </row>
    <row r="147" spans="1:10" x14ac:dyDescent="0.2">
      <c r="A147" s="231"/>
      <c r="B147" s="231"/>
      <c r="C147" s="231"/>
      <c r="D147" s="231"/>
      <c r="E147" s="231" t="s">
        <v>333</v>
      </c>
      <c r="F147" s="232">
        <v>172.45</v>
      </c>
      <c r="G147" s="231"/>
      <c r="H147" s="272" t="s">
        <v>332</v>
      </c>
      <c r="I147" s="272"/>
      <c r="J147" s="232">
        <v>884.21</v>
      </c>
    </row>
    <row r="148" spans="1:10" ht="50.1" customHeight="1" thickBot="1" x14ac:dyDescent="0.25">
      <c r="A148" s="249"/>
      <c r="B148" s="249"/>
      <c r="C148" s="249"/>
      <c r="D148" s="249"/>
      <c r="E148" s="249"/>
      <c r="F148" s="249"/>
      <c r="G148" s="249" t="s">
        <v>331</v>
      </c>
      <c r="H148" s="233">
        <v>744.59</v>
      </c>
      <c r="I148" s="249" t="s">
        <v>330</v>
      </c>
      <c r="J148" s="252">
        <v>658373.92000000004</v>
      </c>
    </row>
    <row r="149" spans="1:10" ht="0.95" customHeight="1" thickTop="1" x14ac:dyDescent="0.2">
      <c r="A149" s="178"/>
      <c r="B149" s="178"/>
      <c r="C149" s="178"/>
      <c r="D149" s="178"/>
      <c r="E149" s="178"/>
      <c r="F149" s="178"/>
      <c r="G149" s="178"/>
      <c r="H149" s="178"/>
      <c r="I149" s="178"/>
      <c r="J149" s="178"/>
    </row>
    <row r="150" spans="1:10" ht="18" customHeight="1" x14ac:dyDescent="0.2">
      <c r="A150" s="237" t="s">
        <v>85</v>
      </c>
      <c r="B150" s="239" t="s">
        <v>30</v>
      </c>
      <c r="C150" s="237" t="s">
        <v>31</v>
      </c>
      <c r="D150" s="237" t="s">
        <v>7</v>
      </c>
      <c r="E150" s="260" t="s">
        <v>360</v>
      </c>
      <c r="F150" s="260"/>
      <c r="G150" s="238" t="s">
        <v>32</v>
      </c>
      <c r="H150" s="239" t="s">
        <v>33</v>
      </c>
      <c r="I150" s="239" t="s">
        <v>34</v>
      </c>
      <c r="J150" s="239" t="s">
        <v>8</v>
      </c>
    </row>
    <row r="151" spans="1:10" ht="39" customHeight="1" x14ac:dyDescent="0.2">
      <c r="A151" s="243" t="s">
        <v>359</v>
      </c>
      <c r="B151" s="245" t="s">
        <v>86</v>
      </c>
      <c r="C151" s="243" t="s">
        <v>37</v>
      </c>
      <c r="D151" s="243" t="s">
        <v>87</v>
      </c>
      <c r="E151" s="274" t="s">
        <v>394</v>
      </c>
      <c r="F151" s="274"/>
      <c r="G151" s="244" t="s">
        <v>45</v>
      </c>
      <c r="H151" s="182">
        <v>1</v>
      </c>
      <c r="I151" s="246">
        <v>3.14</v>
      </c>
      <c r="J151" s="246">
        <v>3.14</v>
      </c>
    </row>
    <row r="152" spans="1:10" ht="24" customHeight="1" x14ac:dyDescent="0.2">
      <c r="A152" s="222" t="s">
        <v>397</v>
      </c>
      <c r="B152" s="181" t="s">
        <v>410</v>
      </c>
      <c r="C152" s="222" t="s">
        <v>37</v>
      </c>
      <c r="D152" s="222" t="s">
        <v>409</v>
      </c>
      <c r="E152" s="271" t="s">
        <v>403</v>
      </c>
      <c r="F152" s="271"/>
      <c r="G152" s="179" t="s">
        <v>406</v>
      </c>
      <c r="H152" s="180">
        <v>1.4E-2</v>
      </c>
      <c r="I152" s="187">
        <v>24.84</v>
      </c>
      <c r="J152" s="187">
        <v>0.34</v>
      </c>
    </row>
    <row r="153" spans="1:10" ht="24" customHeight="1" x14ac:dyDescent="0.2">
      <c r="A153" s="222" t="s">
        <v>397</v>
      </c>
      <c r="B153" s="181" t="s">
        <v>408</v>
      </c>
      <c r="C153" s="222" t="s">
        <v>37</v>
      </c>
      <c r="D153" s="222" t="s">
        <v>407</v>
      </c>
      <c r="E153" s="271" t="s">
        <v>403</v>
      </c>
      <c r="F153" s="271"/>
      <c r="G153" s="179" t="s">
        <v>406</v>
      </c>
      <c r="H153" s="180">
        <v>5.0000000000000001E-3</v>
      </c>
      <c r="I153" s="187">
        <v>20.28</v>
      </c>
      <c r="J153" s="187">
        <v>0.1</v>
      </c>
    </row>
    <row r="154" spans="1:10" ht="24" customHeight="1" x14ac:dyDescent="0.2">
      <c r="A154" s="226" t="s">
        <v>372</v>
      </c>
      <c r="B154" s="184" t="s">
        <v>580</v>
      </c>
      <c r="C154" s="226" t="s">
        <v>37</v>
      </c>
      <c r="D154" s="226" t="s">
        <v>579</v>
      </c>
      <c r="E154" s="275" t="s">
        <v>391</v>
      </c>
      <c r="F154" s="275"/>
      <c r="G154" s="186" t="s">
        <v>45</v>
      </c>
      <c r="H154" s="183">
        <v>1.04</v>
      </c>
      <c r="I154" s="185">
        <v>2.6</v>
      </c>
      <c r="J154" s="185">
        <v>2.7</v>
      </c>
    </row>
    <row r="155" spans="1:10" x14ac:dyDescent="0.2">
      <c r="A155" s="231"/>
      <c r="B155" s="231"/>
      <c r="C155" s="231"/>
      <c r="D155" s="231"/>
      <c r="E155" s="231" t="s">
        <v>336</v>
      </c>
      <c r="F155" s="232">
        <v>0.33</v>
      </c>
      <c r="G155" s="231" t="s">
        <v>335</v>
      </c>
      <c r="H155" s="232">
        <v>0</v>
      </c>
      <c r="I155" s="231" t="s">
        <v>334</v>
      </c>
      <c r="J155" s="232">
        <v>0.33</v>
      </c>
    </row>
    <row r="156" spans="1:10" x14ac:dyDescent="0.2">
      <c r="A156" s="231"/>
      <c r="B156" s="231"/>
      <c r="C156" s="231"/>
      <c r="D156" s="231"/>
      <c r="E156" s="231" t="s">
        <v>333</v>
      </c>
      <c r="F156" s="232">
        <v>0.76</v>
      </c>
      <c r="G156" s="231"/>
      <c r="H156" s="272" t="s">
        <v>332</v>
      </c>
      <c r="I156" s="272"/>
      <c r="J156" s="232">
        <v>3.9</v>
      </c>
    </row>
    <row r="157" spans="1:10" ht="50.1" customHeight="1" thickBot="1" x14ac:dyDescent="0.25">
      <c r="A157" s="249"/>
      <c r="B157" s="249"/>
      <c r="C157" s="249"/>
      <c r="D157" s="249"/>
      <c r="E157" s="249"/>
      <c r="F157" s="249"/>
      <c r="G157" s="249" t="s">
        <v>331</v>
      </c>
      <c r="H157" s="233">
        <v>12409.98</v>
      </c>
      <c r="I157" s="249" t="s">
        <v>330</v>
      </c>
      <c r="J157" s="252">
        <v>48398.92</v>
      </c>
    </row>
    <row r="158" spans="1:10" ht="0.95" customHeight="1" thickTop="1" x14ac:dyDescent="0.2">
      <c r="A158" s="178"/>
      <c r="B158" s="178"/>
      <c r="C158" s="178"/>
      <c r="D158" s="178"/>
      <c r="E158" s="178"/>
      <c r="F158" s="178"/>
      <c r="G158" s="178"/>
      <c r="H158" s="178"/>
      <c r="I158" s="178"/>
      <c r="J158" s="178"/>
    </row>
    <row r="159" spans="1:10" ht="18" customHeight="1" x14ac:dyDescent="0.2">
      <c r="A159" s="237" t="s">
        <v>88</v>
      </c>
      <c r="B159" s="239" t="s">
        <v>30</v>
      </c>
      <c r="C159" s="237" t="s">
        <v>31</v>
      </c>
      <c r="D159" s="237" t="s">
        <v>7</v>
      </c>
      <c r="E159" s="260" t="s">
        <v>360</v>
      </c>
      <c r="F159" s="260"/>
      <c r="G159" s="238" t="s">
        <v>32</v>
      </c>
      <c r="H159" s="239" t="s">
        <v>33</v>
      </c>
      <c r="I159" s="239" t="s">
        <v>34</v>
      </c>
      <c r="J159" s="239" t="s">
        <v>8</v>
      </c>
    </row>
    <row r="160" spans="1:10" ht="26.1" customHeight="1" x14ac:dyDescent="0.2">
      <c r="A160" s="243" t="s">
        <v>359</v>
      </c>
      <c r="B160" s="245" t="s">
        <v>89</v>
      </c>
      <c r="C160" s="243" t="s">
        <v>37</v>
      </c>
      <c r="D160" s="243" t="s">
        <v>90</v>
      </c>
      <c r="E160" s="274" t="s">
        <v>578</v>
      </c>
      <c r="F160" s="274"/>
      <c r="G160" s="244" t="s">
        <v>45</v>
      </c>
      <c r="H160" s="182">
        <v>1</v>
      </c>
      <c r="I160" s="246">
        <v>137.99</v>
      </c>
      <c r="J160" s="246">
        <v>137.99</v>
      </c>
    </row>
    <row r="161" spans="1:10" ht="24" customHeight="1" x14ac:dyDescent="0.2">
      <c r="A161" s="222" t="s">
        <v>397</v>
      </c>
      <c r="B161" s="181" t="s">
        <v>410</v>
      </c>
      <c r="C161" s="222" t="s">
        <v>37</v>
      </c>
      <c r="D161" s="222" t="s">
        <v>409</v>
      </c>
      <c r="E161" s="271" t="s">
        <v>403</v>
      </c>
      <c r="F161" s="271"/>
      <c r="G161" s="179" t="s">
        <v>406</v>
      </c>
      <c r="H161" s="180">
        <v>0.63900000000000001</v>
      </c>
      <c r="I161" s="187">
        <v>24.84</v>
      </c>
      <c r="J161" s="187">
        <v>15.87</v>
      </c>
    </row>
    <row r="162" spans="1:10" ht="24" customHeight="1" x14ac:dyDescent="0.2">
      <c r="A162" s="222" t="s">
        <v>397</v>
      </c>
      <c r="B162" s="181" t="s">
        <v>408</v>
      </c>
      <c r="C162" s="222" t="s">
        <v>37</v>
      </c>
      <c r="D162" s="222" t="s">
        <v>407</v>
      </c>
      <c r="E162" s="271" t="s">
        <v>403</v>
      </c>
      <c r="F162" s="271"/>
      <c r="G162" s="179" t="s">
        <v>406</v>
      </c>
      <c r="H162" s="180">
        <v>1.2789999999999999</v>
      </c>
      <c r="I162" s="187">
        <v>20.28</v>
      </c>
      <c r="J162" s="187">
        <v>25.93</v>
      </c>
    </row>
    <row r="163" spans="1:10" ht="24" customHeight="1" x14ac:dyDescent="0.2">
      <c r="A163" s="226" t="s">
        <v>372</v>
      </c>
      <c r="B163" s="184" t="s">
        <v>577</v>
      </c>
      <c r="C163" s="226" t="s">
        <v>37</v>
      </c>
      <c r="D163" s="226" t="s">
        <v>576</v>
      </c>
      <c r="E163" s="275" t="s">
        <v>391</v>
      </c>
      <c r="F163" s="275"/>
      <c r="G163" s="186" t="s">
        <v>398</v>
      </c>
      <c r="H163" s="183">
        <v>8.6199999999999992</v>
      </c>
      <c r="I163" s="185">
        <v>1.63</v>
      </c>
      <c r="J163" s="185">
        <v>14.05</v>
      </c>
    </row>
    <row r="164" spans="1:10" ht="24" customHeight="1" x14ac:dyDescent="0.2">
      <c r="A164" s="226" t="s">
        <v>372</v>
      </c>
      <c r="B164" s="184" t="s">
        <v>575</v>
      </c>
      <c r="C164" s="226" t="s">
        <v>37</v>
      </c>
      <c r="D164" s="226" t="s">
        <v>574</v>
      </c>
      <c r="E164" s="275" t="s">
        <v>391</v>
      </c>
      <c r="F164" s="275"/>
      <c r="G164" s="186" t="s">
        <v>398</v>
      </c>
      <c r="H164" s="183">
        <v>0.24</v>
      </c>
      <c r="I164" s="185">
        <v>5.16</v>
      </c>
      <c r="J164" s="185">
        <v>1.23</v>
      </c>
    </row>
    <row r="165" spans="1:10" ht="39" customHeight="1" x14ac:dyDescent="0.2">
      <c r="A165" s="226" t="s">
        <v>372</v>
      </c>
      <c r="B165" s="184" t="s">
        <v>573</v>
      </c>
      <c r="C165" s="226" t="s">
        <v>37</v>
      </c>
      <c r="D165" s="226" t="s">
        <v>572</v>
      </c>
      <c r="E165" s="275" t="s">
        <v>391</v>
      </c>
      <c r="F165" s="275"/>
      <c r="G165" s="186" t="s">
        <v>130</v>
      </c>
      <c r="H165" s="183">
        <v>6.4375</v>
      </c>
      <c r="I165" s="185">
        <v>12.57</v>
      </c>
      <c r="J165" s="185">
        <v>80.91</v>
      </c>
    </row>
    <row r="166" spans="1:10" x14ac:dyDescent="0.2">
      <c r="A166" s="231"/>
      <c r="B166" s="231"/>
      <c r="C166" s="231"/>
      <c r="D166" s="231"/>
      <c r="E166" s="231" t="s">
        <v>336</v>
      </c>
      <c r="F166" s="232">
        <v>29.95</v>
      </c>
      <c r="G166" s="231" t="s">
        <v>335</v>
      </c>
      <c r="H166" s="232">
        <v>0</v>
      </c>
      <c r="I166" s="231" t="s">
        <v>334</v>
      </c>
      <c r="J166" s="232">
        <v>29.95</v>
      </c>
    </row>
    <row r="167" spans="1:10" x14ac:dyDescent="0.2">
      <c r="A167" s="231"/>
      <c r="B167" s="231"/>
      <c r="C167" s="231"/>
      <c r="D167" s="231"/>
      <c r="E167" s="231" t="s">
        <v>333</v>
      </c>
      <c r="F167" s="232">
        <v>33.43</v>
      </c>
      <c r="G167" s="231"/>
      <c r="H167" s="272" t="s">
        <v>332</v>
      </c>
      <c r="I167" s="272"/>
      <c r="J167" s="232">
        <v>171.42</v>
      </c>
    </row>
    <row r="168" spans="1:10" ht="50.1" customHeight="1" thickBot="1" x14ac:dyDescent="0.25">
      <c r="A168" s="249"/>
      <c r="B168" s="249"/>
      <c r="C168" s="249"/>
      <c r="D168" s="249"/>
      <c r="E168" s="249"/>
      <c r="F168" s="249"/>
      <c r="G168" s="249" t="s">
        <v>331</v>
      </c>
      <c r="H168" s="233">
        <v>42.9</v>
      </c>
      <c r="I168" s="249" t="s">
        <v>330</v>
      </c>
      <c r="J168" s="252">
        <v>7353.91</v>
      </c>
    </row>
    <row r="169" spans="1:10" ht="0.95" customHeight="1" thickTop="1" x14ac:dyDescent="0.2">
      <c r="A169" s="178"/>
      <c r="B169" s="178"/>
      <c r="C169" s="178"/>
      <c r="D169" s="178"/>
      <c r="E169" s="178"/>
      <c r="F169" s="178"/>
      <c r="G169" s="178"/>
      <c r="H169" s="178"/>
      <c r="I169" s="178"/>
      <c r="J169" s="178"/>
    </row>
    <row r="170" spans="1:10" ht="24" customHeight="1" x14ac:dyDescent="0.2">
      <c r="A170" s="240" t="s">
        <v>91</v>
      </c>
      <c r="B170" s="240"/>
      <c r="C170" s="240"/>
      <c r="D170" s="240" t="s">
        <v>18</v>
      </c>
      <c r="E170" s="240"/>
      <c r="F170" s="261"/>
      <c r="G170" s="261"/>
      <c r="H170" s="241"/>
      <c r="I170" s="240"/>
      <c r="J170" s="242">
        <v>13621.52</v>
      </c>
    </row>
    <row r="171" spans="1:10" ht="18" customHeight="1" x14ac:dyDescent="0.2">
      <c r="A171" s="237" t="s">
        <v>92</v>
      </c>
      <c r="B171" s="239" t="s">
        <v>30</v>
      </c>
      <c r="C171" s="237" t="s">
        <v>31</v>
      </c>
      <c r="D171" s="237" t="s">
        <v>7</v>
      </c>
      <c r="E171" s="260" t="s">
        <v>360</v>
      </c>
      <c r="F171" s="260"/>
      <c r="G171" s="238" t="s">
        <v>32</v>
      </c>
      <c r="H171" s="239" t="s">
        <v>33</v>
      </c>
      <c r="I171" s="239" t="s">
        <v>34</v>
      </c>
      <c r="J171" s="239" t="s">
        <v>8</v>
      </c>
    </row>
    <row r="172" spans="1:10" ht="39" customHeight="1" x14ac:dyDescent="0.2">
      <c r="A172" s="243" t="s">
        <v>359</v>
      </c>
      <c r="B172" s="245" t="s">
        <v>93</v>
      </c>
      <c r="C172" s="243" t="s">
        <v>94</v>
      </c>
      <c r="D172" s="243" t="s">
        <v>571</v>
      </c>
      <c r="E172" s="274" t="s">
        <v>357</v>
      </c>
      <c r="F172" s="274"/>
      <c r="G172" s="244" t="s">
        <v>96</v>
      </c>
      <c r="H172" s="182">
        <v>1</v>
      </c>
      <c r="I172" s="246">
        <v>249.2</v>
      </c>
      <c r="J172" s="246">
        <v>249.2</v>
      </c>
    </row>
    <row r="173" spans="1:10" ht="15" customHeight="1" x14ac:dyDescent="0.2">
      <c r="A173" s="260" t="s">
        <v>492</v>
      </c>
      <c r="B173" s="269" t="s">
        <v>30</v>
      </c>
      <c r="C173" s="260" t="s">
        <v>31</v>
      </c>
      <c r="D173" s="260" t="s">
        <v>491</v>
      </c>
      <c r="E173" s="269" t="s">
        <v>349</v>
      </c>
      <c r="F173" s="273" t="s">
        <v>490</v>
      </c>
      <c r="G173" s="269"/>
      <c r="H173" s="273" t="s">
        <v>489</v>
      </c>
      <c r="I173" s="269"/>
      <c r="J173" s="269" t="s">
        <v>346</v>
      </c>
    </row>
    <row r="174" spans="1:10" ht="15" customHeight="1" x14ac:dyDescent="0.2">
      <c r="A174" s="269"/>
      <c r="B174" s="269"/>
      <c r="C174" s="269"/>
      <c r="D174" s="269"/>
      <c r="E174" s="269"/>
      <c r="F174" s="239" t="s">
        <v>488</v>
      </c>
      <c r="G174" s="239" t="s">
        <v>487</v>
      </c>
      <c r="H174" s="239" t="s">
        <v>488</v>
      </c>
      <c r="I174" s="239" t="s">
        <v>487</v>
      </c>
      <c r="J174" s="269"/>
    </row>
    <row r="175" spans="1:10" ht="26.1" customHeight="1" x14ac:dyDescent="0.2">
      <c r="A175" s="226" t="s">
        <v>372</v>
      </c>
      <c r="B175" s="184" t="s">
        <v>570</v>
      </c>
      <c r="C175" s="226" t="s">
        <v>94</v>
      </c>
      <c r="D175" s="226" t="s">
        <v>569</v>
      </c>
      <c r="E175" s="183">
        <v>1</v>
      </c>
      <c r="F175" s="185">
        <v>0.3</v>
      </c>
      <c r="G175" s="185">
        <v>0.7</v>
      </c>
      <c r="H175" s="227">
        <v>144.54820000000001</v>
      </c>
      <c r="I175" s="227">
        <v>56.096699999999998</v>
      </c>
      <c r="J175" s="227">
        <v>82.632199999999997</v>
      </c>
    </row>
    <row r="176" spans="1:10" ht="20.100000000000001" customHeight="1" x14ac:dyDescent="0.2">
      <c r="A176" s="262"/>
      <c r="B176" s="262"/>
      <c r="C176" s="262"/>
      <c r="D176" s="262"/>
      <c r="E176" s="262"/>
      <c r="F176" s="262" t="s">
        <v>484</v>
      </c>
      <c r="G176" s="262"/>
      <c r="H176" s="262"/>
      <c r="I176" s="262"/>
      <c r="J176" s="234">
        <v>82.632199999999997</v>
      </c>
    </row>
    <row r="177" spans="1:10" ht="20.100000000000001" customHeight="1" x14ac:dyDescent="0.2">
      <c r="A177" s="237" t="s">
        <v>389</v>
      </c>
      <c r="B177" s="239" t="s">
        <v>30</v>
      </c>
      <c r="C177" s="237" t="s">
        <v>31</v>
      </c>
      <c r="D177" s="237" t="s">
        <v>388</v>
      </c>
      <c r="E177" s="239" t="s">
        <v>349</v>
      </c>
      <c r="F177" s="269" t="s">
        <v>387</v>
      </c>
      <c r="G177" s="269"/>
      <c r="H177" s="269"/>
      <c r="I177" s="269"/>
      <c r="J177" s="239" t="s">
        <v>346</v>
      </c>
    </row>
    <row r="178" spans="1:10" ht="24" customHeight="1" x14ac:dyDescent="0.2">
      <c r="A178" s="226" t="s">
        <v>372</v>
      </c>
      <c r="B178" s="184" t="s">
        <v>568</v>
      </c>
      <c r="C178" s="226" t="s">
        <v>94</v>
      </c>
      <c r="D178" s="226" t="s">
        <v>567</v>
      </c>
      <c r="E178" s="183">
        <v>1</v>
      </c>
      <c r="F178" s="226"/>
      <c r="G178" s="226"/>
      <c r="H178" s="226"/>
      <c r="I178" s="227">
        <v>29.661899999999999</v>
      </c>
      <c r="J178" s="227">
        <v>29.661899999999999</v>
      </c>
    </row>
    <row r="179" spans="1:10" ht="24" customHeight="1" x14ac:dyDescent="0.2">
      <c r="A179" s="226" t="s">
        <v>372</v>
      </c>
      <c r="B179" s="184" t="s">
        <v>386</v>
      </c>
      <c r="C179" s="226" t="s">
        <v>94</v>
      </c>
      <c r="D179" s="226" t="s">
        <v>385</v>
      </c>
      <c r="E179" s="183">
        <v>2</v>
      </c>
      <c r="F179" s="226"/>
      <c r="G179" s="226"/>
      <c r="H179" s="226"/>
      <c r="I179" s="227">
        <v>19.4893</v>
      </c>
      <c r="J179" s="227">
        <v>38.9786</v>
      </c>
    </row>
    <row r="180" spans="1:10" ht="20.100000000000001" customHeight="1" x14ac:dyDescent="0.2">
      <c r="A180" s="262"/>
      <c r="B180" s="262"/>
      <c r="C180" s="262"/>
      <c r="D180" s="262"/>
      <c r="E180" s="262"/>
      <c r="F180" s="262" t="s">
        <v>384</v>
      </c>
      <c r="G180" s="262"/>
      <c r="H180" s="262"/>
      <c r="I180" s="262"/>
      <c r="J180" s="234">
        <v>68.640500000000003</v>
      </c>
    </row>
    <row r="181" spans="1:10" ht="20.100000000000001" customHeight="1" x14ac:dyDescent="0.2">
      <c r="A181" s="262"/>
      <c r="B181" s="262"/>
      <c r="C181" s="262"/>
      <c r="D181" s="262"/>
      <c r="E181" s="262"/>
      <c r="F181" s="262" t="s">
        <v>383</v>
      </c>
      <c r="G181" s="262"/>
      <c r="H181" s="262"/>
      <c r="I181" s="262"/>
      <c r="J181" s="234">
        <v>0</v>
      </c>
    </row>
    <row r="182" spans="1:10" ht="20.100000000000001" customHeight="1" x14ac:dyDescent="0.2">
      <c r="A182" s="262"/>
      <c r="B182" s="262"/>
      <c r="C182" s="262"/>
      <c r="D182" s="262"/>
      <c r="E182" s="262"/>
      <c r="F182" s="262" t="s">
        <v>356</v>
      </c>
      <c r="G182" s="262"/>
      <c r="H182" s="262"/>
      <c r="I182" s="262"/>
      <c r="J182" s="234">
        <v>151.27269999999999</v>
      </c>
    </row>
    <row r="183" spans="1:10" ht="20.100000000000001" customHeight="1" x14ac:dyDescent="0.2">
      <c r="A183" s="262"/>
      <c r="B183" s="262"/>
      <c r="C183" s="262"/>
      <c r="D183" s="262"/>
      <c r="E183" s="262"/>
      <c r="F183" s="262" t="s">
        <v>355</v>
      </c>
      <c r="G183" s="262"/>
      <c r="H183" s="262"/>
      <c r="I183" s="262"/>
      <c r="J183" s="234">
        <v>0</v>
      </c>
    </row>
    <row r="184" spans="1:10" ht="20.100000000000001" customHeight="1" x14ac:dyDescent="0.2">
      <c r="A184" s="262"/>
      <c r="B184" s="262"/>
      <c r="C184" s="262"/>
      <c r="D184" s="262"/>
      <c r="E184" s="262"/>
      <c r="F184" s="262" t="s">
        <v>354</v>
      </c>
      <c r="G184" s="262"/>
      <c r="H184" s="262"/>
      <c r="I184" s="262"/>
      <c r="J184" s="234">
        <v>0</v>
      </c>
    </row>
    <row r="185" spans="1:10" ht="20.100000000000001" customHeight="1" x14ac:dyDescent="0.2">
      <c r="A185" s="262"/>
      <c r="B185" s="262"/>
      <c r="C185" s="262"/>
      <c r="D185" s="262"/>
      <c r="E185" s="262"/>
      <c r="F185" s="262" t="s">
        <v>353</v>
      </c>
      <c r="G185" s="262"/>
      <c r="H185" s="262"/>
      <c r="I185" s="262"/>
      <c r="J185" s="234">
        <v>3</v>
      </c>
    </row>
    <row r="186" spans="1:10" ht="20.100000000000001" customHeight="1" x14ac:dyDescent="0.2">
      <c r="A186" s="262"/>
      <c r="B186" s="262"/>
      <c r="C186" s="262"/>
      <c r="D186" s="262"/>
      <c r="E186" s="262"/>
      <c r="F186" s="262" t="s">
        <v>352</v>
      </c>
      <c r="G186" s="262"/>
      <c r="H186" s="262"/>
      <c r="I186" s="262"/>
      <c r="J186" s="234">
        <v>50.424199999999999</v>
      </c>
    </row>
    <row r="187" spans="1:10" ht="20.100000000000001" customHeight="1" x14ac:dyDescent="0.2">
      <c r="A187" s="237" t="s">
        <v>351</v>
      </c>
      <c r="B187" s="239" t="s">
        <v>31</v>
      </c>
      <c r="C187" s="237" t="s">
        <v>30</v>
      </c>
      <c r="D187" s="237" t="s">
        <v>350</v>
      </c>
      <c r="E187" s="239" t="s">
        <v>349</v>
      </c>
      <c r="F187" s="239" t="s">
        <v>348</v>
      </c>
      <c r="G187" s="269" t="s">
        <v>347</v>
      </c>
      <c r="H187" s="269"/>
      <c r="I187" s="269"/>
      <c r="J187" s="239" t="s">
        <v>346</v>
      </c>
    </row>
    <row r="188" spans="1:10" ht="26.1" customHeight="1" x14ac:dyDescent="0.2">
      <c r="A188" s="222" t="s">
        <v>339</v>
      </c>
      <c r="B188" s="181" t="s">
        <v>94</v>
      </c>
      <c r="C188" s="222">
        <v>5213414</v>
      </c>
      <c r="D188" s="222" t="s">
        <v>566</v>
      </c>
      <c r="E188" s="180">
        <v>0.36004000000000003</v>
      </c>
      <c r="F188" s="179" t="s">
        <v>45</v>
      </c>
      <c r="G188" s="270">
        <v>552.1</v>
      </c>
      <c r="H188" s="270"/>
      <c r="I188" s="271"/>
      <c r="J188" s="221">
        <v>198.77809999999999</v>
      </c>
    </row>
    <row r="189" spans="1:10" ht="20.100000000000001" customHeight="1" x14ac:dyDescent="0.2">
      <c r="A189" s="262"/>
      <c r="B189" s="262"/>
      <c r="C189" s="262"/>
      <c r="D189" s="262"/>
      <c r="E189" s="262"/>
      <c r="F189" s="262" t="s">
        <v>337</v>
      </c>
      <c r="G189" s="262"/>
      <c r="H189" s="262"/>
      <c r="I189" s="262"/>
      <c r="J189" s="234">
        <v>198.77809999999999</v>
      </c>
    </row>
    <row r="190" spans="1:10" x14ac:dyDescent="0.2">
      <c r="A190" s="231"/>
      <c r="B190" s="231"/>
      <c r="C190" s="231"/>
      <c r="D190" s="231"/>
      <c r="E190" s="231" t="s">
        <v>336</v>
      </c>
      <c r="F190" s="232">
        <v>36.428385966666667</v>
      </c>
      <c r="G190" s="231" t="s">
        <v>335</v>
      </c>
      <c r="H190" s="232">
        <v>0</v>
      </c>
      <c r="I190" s="231" t="s">
        <v>334</v>
      </c>
      <c r="J190" s="232">
        <v>36.428385997125631</v>
      </c>
    </row>
    <row r="191" spans="1:10" x14ac:dyDescent="0.2">
      <c r="A191" s="231"/>
      <c r="B191" s="231"/>
      <c r="C191" s="231"/>
      <c r="D191" s="231"/>
      <c r="E191" s="231" t="s">
        <v>333</v>
      </c>
      <c r="F191" s="232">
        <v>60.38</v>
      </c>
      <c r="G191" s="231"/>
      <c r="H191" s="272" t="s">
        <v>332</v>
      </c>
      <c r="I191" s="272"/>
      <c r="J191" s="232">
        <v>309.58</v>
      </c>
    </row>
    <row r="192" spans="1:10" ht="50.1" customHeight="1" thickBot="1" x14ac:dyDescent="0.25">
      <c r="A192" s="249"/>
      <c r="B192" s="249"/>
      <c r="C192" s="249"/>
      <c r="D192" s="249"/>
      <c r="E192" s="249"/>
      <c r="F192" s="249"/>
      <c r="G192" s="249" t="s">
        <v>331</v>
      </c>
      <c r="H192" s="233">
        <v>44</v>
      </c>
      <c r="I192" s="249" t="s">
        <v>330</v>
      </c>
      <c r="J192" s="252">
        <v>13621.52</v>
      </c>
    </row>
    <row r="193" spans="1:10" ht="0.95" customHeight="1" thickTop="1" x14ac:dyDescent="0.2">
      <c r="A193" s="178"/>
      <c r="B193" s="178"/>
      <c r="C193" s="178"/>
      <c r="D193" s="178"/>
      <c r="E193" s="178"/>
      <c r="F193" s="178"/>
      <c r="G193" s="178"/>
      <c r="H193" s="178"/>
      <c r="I193" s="178"/>
      <c r="J193" s="178"/>
    </row>
    <row r="194" spans="1:10" ht="24" customHeight="1" x14ac:dyDescent="0.2">
      <c r="A194" s="240" t="s">
        <v>97</v>
      </c>
      <c r="B194" s="240"/>
      <c r="C194" s="240"/>
      <c r="D194" s="240" t="s">
        <v>19</v>
      </c>
      <c r="E194" s="240"/>
      <c r="F194" s="261"/>
      <c r="G194" s="261"/>
      <c r="H194" s="241"/>
      <c r="I194" s="240"/>
      <c r="J194" s="242">
        <v>2333201.71</v>
      </c>
    </row>
    <row r="195" spans="1:10" ht="18" customHeight="1" x14ac:dyDescent="0.2">
      <c r="A195" s="237" t="s">
        <v>98</v>
      </c>
      <c r="B195" s="239" t="s">
        <v>30</v>
      </c>
      <c r="C195" s="237" t="s">
        <v>31</v>
      </c>
      <c r="D195" s="237" t="s">
        <v>7</v>
      </c>
      <c r="E195" s="260" t="s">
        <v>360</v>
      </c>
      <c r="F195" s="260"/>
      <c r="G195" s="238" t="s">
        <v>32</v>
      </c>
      <c r="H195" s="239" t="s">
        <v>33</v>
      </c>
      <c r="I195" s="239" t="s">
        <v>34</v>
      </c>
      <c r="J195" s="239" t="s">
        <v>8</v>
      </c>
    </row>
    <row r="196" spans="1:10" ht="26.1" customHeight="1" x14ac:dyDescent="0.2">
      <c r="A196" s="243" t="s">
        <v>359</v>
      </c>
      <c r="B196" s="245" t="s">
        <v>99</v>
      </c>
      <c r="C196" s="243" t="s">
        <v>43</v>
      </c>
      <c r="D196" s="243" t="s">
        <v>565</v>
      </c>
      <c r="E196" s="274" t="s">
        <v>564</v>
      </c>
      <c r="F196" s="274"/>
      <c r="G196" s="244" t="s">
        <v>101</v>
      </c>
      <c r="H196" s="182">
        <v>1</v>
      </c>
      <c r="I196" s="246">
        <v>4.5199999999999996</v>
      </c>
      <c r="J196" s="246">
        <v>4.5199999999999996</v>
      </c>
    </row>
    <row r="197" spans="1:10" ht="24" customHeight="1" x14ac:dyDescent="0.2">
      <c r="A197" s="222" t="s">
        <v>397</v>
      </c>
      <c r="B197" s="181" t="s">
        <v>431</v>
      </c>
      <c r="C197" s="222" t="s">
        <v>43</v>
      </c>
      <c r="D197" s="222" t="s">
        <v>430</v>
      </c>
      <c r="E197" s="271" t="s">
        <v>427</v>
      </c>
      <c r="F197" s="271"/>
      <c r="G197" s="179" t="s">
        <v>416</v>
      </c>
      <c r="H197" s="180">
        <v>8.3299999999999999E-2</v>
      </c>
      <c r="I197" s="187">
        <v>3.79</v>
      </c>
      <c r="J197" s="187">
        <v>0.31</v>
      </c>
    </row>
    <row r="198" spans="1:10" ht="26.1" customHeight="1" x14ac:dyDescent="0.2">
      <c r="A198" s="222" t="s">
        <v>397</v>
      </c>
      <c r="B198" s="181" t="s">
        <v>563</v>
      </c>
      <c r="C198" s="222" t="s">
        <v>43</v>
      </c>
      <c r="D198" s="222" t="s">
        <v>562</v>
      </c>
      <c r="E198" s="271" t="s">
        <v>561</v>
      </c>
      <c r="F198" s="271"/>
      <c r="G198" s="179" t="s">
        <v>45</v>
      </c>
      <c r="H198" s="180">
        <v>1.2E-2</v>
      </c>
      <c r="I198" s="187">
        <v>120.22</v>
      </c>
      <c r="J198" s="187">
        <v>1.44</v>
      </c>
    </row>
    <row r="199" spans="1:10" ht="26.1" customHeight="1" x14ac:dyDescent="0.2">
      <c r="A199" s="222" t="s">
        <v>397</v>
      </c>
      <c r="B199" s="181" t="s">
        <v>560</v>
      </c>
      <c r="C199" s="222" t="s">
        <v>43</v>
      </c>
      <c r="D199" s="222" t="s">
        <v>559</v>
      </c>
      <c r="E199" s="271" t="s">
        <v>558</v>
      </c>
      <c r="F199" s="271"/>
      <c r="G199" s="179" t="s">
        <v>55</v>
      </c>
      <c r="H199" s="180">
        <v>1.4E-3</v>
      </c>
      <c r="I199" s="187">
        <v>569.51</v>
      </c>
      <c r="J199" s="187">
        <v>0.79</v>
      </c>
    </row>
    <row r="200" spans="1:10" ht="24" customHeight="1" x14ac:dyDescent="0.2">
      <c r="A200" s="226" t="s">
        <v>372</v>
      </c>
      <c r="B200" s="184" t="s">
        <v>557</v>
      </c>
      <c r="C200" s="226" t="s">
        <v>43</v>
      </c>
      <c r="D200" s="226" t="s">
        <v>556</v>
      </c>
      <c r="E200" s="275" t="s">
        <v>391</v>
      </c>
      <c r="F200" s="275"/>
      <c r="G200" s="186" t="s">
        <v>342</v>
      </c>
      <c r="H200" s="183">
        <v>9.5999999999999992E-3</v>
      </c>
      <c r="I200" s="185">
        <v>27.1</v>
      </c>
      <c r="J200" s="185">
        <v>0.26</v>
      </c>
    </row>
    <row r="201" spans="1:10" ht="24" customHeight="1" x14ac:dyDescent="0.2">
      <c r="A201" s="226" t="s">
        <v>372</v>
      </c>
      <c r="B201" s="184" t="s">
        <v>418</v>
      </c>
      <c r="C201" s="226" t="s">
        <v>43</v>
      </c>
      <c r="D201" s="226" t="s">
        <v>417</v>
      </c>
      <c r="E201" s="275" t="s">
        <v>388</v>
      </c>
      <c r="F201" s="275"/>
      <c r="G201" s="186" t="s">
        <v>416</v>
      </c>
      <c r="H201" s="183">
        <v>8.3299999999999999E-2</v>
      </c>
      <c r="I201" s="185">
        <v>13.65</v>
      </c>
      <c r="J201" s="185">
        <v>1.1299999999999999</v>
      </c>
    </row>
    <row r="202" spans="1:10" ht="26.1" customHeight="1" x14ac:dyDescent="0.2">
      <c r="A202" s="226" t="s">
        <v>372</v>
      </c>
      <c r="B202" s="184" t="s">
        <v>555</v>
      </c>
      <c r="C202" s="226" t="s">
        <v>43</v>
      </c>
      <c r="D202" s="226" t="s">
        <v>554</v>
      </c>
      <c r="E202" s="275" t="s">
        <v>391</v>
      </c>
      <c r="F202" s="275"/>
      <c r="G202" s="186" t="s">
        <v>101</v>
      </c>
      <c r="H202" s="183">
        <v>0.1</v>
      </c>
      <c r="I202" s="185">
        <v>3.21</v>
      </c>
      <c r="J202" s="185">
        <v>0.32</v>
      </c>
    </row>
    <row r="203" spans="1:10" ht="24" customHeight="1" x14ac:dyDescent="0.2">
      <c r="A203" s="226" t="s">
        <v>372</v>
      </c>
      <c r="B203" s="184" t="s">
        <v>553</v>
      </c>
      <c r="C203" s="226" t="s">
        <v>43</v>
      </c>
      <c r="D203" s="226" t="s">
        <v>552</v>
      </c>
      <c r="E203" s="275" t="s">
        <v>391</v>
      </c>
      <c r="F203" s="275"/>
      <c r="G203" s="186" t="s">
        <v>342</v>
      </c>
      <c r="H203" s="183">
        <v>3.2000000000000001E-2</v>
      </c>
      <c r="I203" s="185">
        <v>8.52</v>
      </c>
      <c r="J203" s="185">
        <v>0.27</v>
      </c>
    </row>
    <row r="204" spans="1:10" x14ac:dyDescent="0.2">
      <c r="A204" s="231"/>
      <c r="B204" s="231"/>
      <c r="C204" s="231"/>
      <c r="D204" s="231"/>
      <c r="E204" s="231" t="s">
        <v>336</v>
      </c>
      <c r="F204" s="232">
        <v>1.86</v>
      </c>
      <c r="G204" s="231" t="s">
        <v>335</v>
      </c>
      <c r="H204" s="232">
        <v>0</v>
      </c>
      <c r="I204" s="231" t="s">
        <v>334</v>
      </c>
      <c r="J204" s="232">
        <v>1.86</v>
      </c>
    </row>
    <row r="205" spans="1:10" x14ac:dyDescent="0.2">
      <c r="A205" s="231"/>
      <c r="B205" s="231"/>
      <c r="C205" s="231"/>
      <c r="D205" s="231"/>
      <c r="E205" s="231" t="s">
        <v>333</v>
      </c>
      <c r="F205" s="232">
        <v>1.0900000000000001</v>
      </c>
      <c r="G205" s="231"/>
      <c r="H205" s="272" t="s">
        <v>332</v>
      </c>
      <c r="I205" s="272"/>
      <c r="J205" s="232">
        <v>5.61</v>
      </c>
    </row>
    <row r="206" spans="1:10" ht="50.1" customHeight="1" thickBot="1" x14ac:dyDescent="0.25">
      <c r="A206" s="249"/>
      <c r="B206" s="249"/>
      <c r="C206" s="249"/>
      <c r="D206" s="249"/>
      <c r="E206" s="249"/>
      <c r="F206" s="249"/>
      <c r="G206" s="249" t="s">
        <v>331</v>
      </c>
      <c r="H206" s="233">
        <v>2471</v>
      </c>
      <c r="I206" s="249" t="s">
        <v>330</v>
      </c>
      <c r="J206" s="252">
        <v>13862.31</v>
      </c>
    </row>
    <row r="207" spans="1:10" ht="0.95" customHeight="1" thickTop="1" x14ac:dyDescent="0.2">
      <c r="A207" s="178"/>
      <c r="B207" s="178"/>
      <c r="C207" s="178"/>
      <c r="D207" s="178"/>
      <c r="E207" s="178"/>
      <c r="F207" s="178"/>
      <c r="G207" s="178"/>
      <c r="H207" s="178"/>
      <c r="I207" s="178"/>
      <c r="J207" s="178"/>
    </row>
    <row r="208" spans="1:10" ht="18" customHeight="1" x14ac:dyDescent="0.2">
      <c r="A208" s="237" t="s">
        <v>102</v>
      </c>
      <c r="B208" s="239" t="s">
        <v>30</v>
      </c>
      <c r="C208" s="237" t="s">
        <v>31</v>
      </c>
      <c r="D208" s="237" t="s">
        <v>7</v>
      </c>
      <c r="E208" s="260" t="s">
        <v>360</v>
      </c>
      <c r="F208" s="260"/>
      <c r="G208" s="238" t="s">
        <v>32</v>
      </c>
      <c r="H208" s="239" t="s">
        <v>33</v>
      </c>
      <c r="I208" s="239" t="s">
        <v>34</v>
      </c>
      <c r="J208" s="239" t="s">
        <v>8</v>
      </c>
    </row>
    <row r="209" spans="1:10" ht="24" customHeight="1" x14ac:dyDescent="0.2">
      <c r="A209" s="243" t="s">
        <v>359</v>
      </c>
      <c r="B209" s="245" t="s">
        <v>103</v>
      </c>
      <c r="C209" s="243" t="s">
        <v>37</v>
      </c>
      <c r="D209" s="243" t="s">
        <v>104</v>
      </c>
      <c r="E209" s="274" t="s">
        <v>551</v>
      </c>
      <c r="F209" s="274"/>
      <c r="G209" s="244" t="s">
        <v>80</v>
      </c>
      <c r="H209" s="182">
        <v>1</v>
      </c>
      <c r="I209" s="246">
        <v>7.99</v>
      </c>
      <c r="J209" s="246">
        <v>7.99</v>
      </c>
    </row>
    <row r="210" spans="1:10" ht="26.1" customHeight="1" x14ac:dyDescent="0.2">
      <c r="A210" s="222" t="s">
        <v>397</v>
      </c>
      <c r="B210" s="181" t="s">
        <v>550</v>
      </c>
      <c r="C210" s="222" t="s">
        <v>37</v>
      </c>
      <c r="D210" s="222" t="s">
        <v>549</v>
      </c>
      <c r="E210" s="271" t="s">
        <v>403</v>
      </c>
      <c r="F210" s="271"/>
      <c r="G210" s="179" t="s">
        <v>406</v>
      </c>
      <c r="H210" s="180">
        <v>0.11840000000000001</v>
      </c>
      <c r="I210" s="187">
        <v>21.17</v>
      </c>
      <c r="J210" s="187">
        <v>2.5</v>
      </c>
    </row>
    <row r="211" spans="1:10" ht="24" customHeight="1" x14ac:dyDescent="0.2">
      <c r="A211" s="222" t="s">
        <v>397</v>
      </c>
      <c r="B211" s="181" t="s">
        <v>501</v>
      </c>
      <c r="C211" s="222" t="s">
        <v>37</v>
      </c>
      <c r="D211" s="222" t="s">
        <v>500</v>
      </c>
      <c r="E211" s="271" t="s">
        <v>403</v>
      </c>
      <c r="F211" s="271"/>
      <c r="G211" s="179" t="s">
        <v>406</v>
      </c>
      <c r="H211" s="180">
        <v>0.11840000000000001</v>
      </c>
      <c r="I211" s="187">
        <v>24.5</v>
      </c>
      <c r="J211" s="187">
        <v>2.9</v>
      </c>
    </row>
    <row r="212" spans="1:10" ht="39" customHeight="1" x14ac:dyDescent="0.2">
      <c r="A212" s="222" t="s">
        <v>397</v>
      </c>
      <c r="B212" s="181" t="s">
        <v>548</v>
      </c>
      <c r="C212" s="222" t="s">
        <v>37</v>
      </c>
      <c r="D212" s="222" t="s">
        <v>547</v>
      </c>
      <c r="E212" s="271" t="s">
        <v>461</v>
      </c>
      <c r="F212" s="271"/>
      <c r="G212" s="179" t="s">
        <v>464</v>
      </c>
      <c r="H212" s="180">
        <v>5.0000000000000001E-4</v>
      </c>
      <c r="I212" s="187">
        <v>23.27</v>
      </c>
      <c r="J212" s="187">
        <v>0.01</v>
      </c>
    </row>
    <row r="213" spans="1:10" ht="39" customHeight="1" x14ac:dyDescent="0.2">
      <c r="A213" s="222" t="s">
        <v>397</v>
      </c>
      <c r="B213" s="181" t="s">
        <v>546</v>
      </c>
      <c r="C213" s="222" t="s">
        <v>37</v>
      </c>
      <c r="D213" s="222" t="s">
        <v>545</v>
      </c>
      <c r="E213" s="271" t="s">
        <v>461</v>
      </c>
      <c r="F213" s="271"/>
      <c r="G213" s="179" t="s">
        <v>460</v>
      </c>
      <c r="H213" s="180">
        <v>2.0999999999999999E-3</v>
      </c>
      <c r="I213" s="187">
        <v>21.74</v>
      </c>
      <c r="J213" s="187">
        <v>0.04</v>
      </c>
    </row>
    <row r="214" spans="1:10" ht="39" customHeight="1" x14ac:dyDescent="0.2">
      <c r="A214" s="222" t="s">
        <v>397</v>
      </c>
      <c r="B214" s="181" t="s">
        <v>544</v>
      </c>
      <c r="C214" s="222" t="s">
        <v>37</v>
      </c>
      <c r="D214" s="222" t="s">
        <v>543</v>
      </c>
      <c r="E214" s="271" t="s">
        <v>394</v>
      </c>
      <c r="F214" s="271"/>
      <c r="G214" s="179" t="s">
        <v>55</v>
      </c>
      <c r="H214" s="180">
        <v>5.0000000000000001E-4</v>
      </c>
      <c r="I214" s="187">
        <v>3205.78</v>
      </c>
      <c r="J214" s="187">
        <v>1.6</v>
      </c>
    </row>
    <row r="215" spans="1:10" ht="39" customHeight="1" x14ac:dyDescent="0.2">
      <c r="A215" s="226" t="s">
        <v>372</v>
      </c>
      <c r="B215" s="184" t="s">
        <v>542</v>
      </c>
      <c r="C215" s="226" t="s">
        <v>37</v>
      </c>
      <c r="D215" s="226" t="s">
        <v>541</v>
      </c>
      <c r="E215" s="275" t="s">
        <v>391</v>
      </c>
      <c r="F215" s="275"/>
      <c r="G215" s="186" t="s">
        <v>80</v>
      </c>
      <c r="H215" s="183">
        <v>4.1300000000000003E-2</v>
      </c>
      <c r="I215" s="185">
        <v>4.83</v>
      </c>
      <c r="J215" s="185">
        <v>0.19</v>
      </c>
    </row>
    <row r="216" spans="1:10" ht="39" customHeight="1" x14ac:dyDescent="0.2">
      <c r="A216" s="226" t="s">
        <v>372</v>
      </c>
      <c r="B216" s="184" t="s">
        <v>540</v>
      </c>
      <c r="C216" s="226" t="s">
        <v>37</v>
      </c>
      <c r="D216" s="226" t="s">
        <v>539</v>
      </c>
      <c r="E216" s="275" t="s">
        <v>391</v>
      </c>
      <c r="F216" s="275"/>
      <c r="G216" s="186" t="s">
        <v>80</v>
      </c>
      <c r="H216" s="183">
        <v>4.1300000000000003E-2</v>
      </c>
      <c r="I216" s="185">
        <v>17.36</v>
      </c>
      <c r="J216" s="185">
        <v>0.71</v>
      </c>
    </row>
    <row r="217" spans="1:10" ht="24" customHeight="1" x14ac:dyDescent="0.2">
      <c r="A217" s="226" t="s">
        <v>372</v>
      </c>
      <c r="B217" s="184" t="s">
        <v>538</v>
      </c>
      <c r="C217" s="226" t="s">
        <v>37</v>
      </c>
      <c r="D217" s="226" t="s">
        <v>537</v>
      </c>
      <c r="E217" s="275" t="s">
        <v>391</v>
      </c>
      <c r="F217" s="275"/>
      <c r="G217" s="186" t="s">
        <v>398</v>
      </c>
      <c r="H217" s="183">
        <v>6.9999999999999999E-4</v>
      </c>
      <c r="I217" s="185">
        <v>24.16</v>
      </c>
      <c r="J217" s="185">
        <v>0.01</v>
      </c>
    </row>
    <row r="218" spans="1:10" ht="24" customHeight="1" x14ac:dyDescent="0.2">
      <c r="A218" s="226" t="s">
        <v>372</v>
      </c>
      <c r="B218" s="184" t="s">
        <v>536</v>
      </c>
      <c r="C218" s="226" t="s">
        <v>37</v>
      </c>
      <c r="D218" s="226" t="s">
        <v>535</v>
      </c>
      <c r="E218" s="275" t="s">
        <v>391</v>
      </c>
      <c r="F218" s="275"/>
      <c r="G218" s="186" t="s">
        <v>264</v>
      </c>
      <c r="H218" s="183">
        <v>1.1000000000000001E-3</v>
      </c>
      <c r="I218" s="185">
        <v>30.8</v>
      </c>
      <c r="J218" s="185">
        <v>0.03</v>
      </c>
    </row>
    <row r="219" spans="1:10" x14ac:dyDescent="0.2">
      <c r="A219" s="231"/>
      <c r="B219" s="231"/>
      <c r="C219" s="231"/>
      <c r="D219" s="231"/>
      <c r="E219" s="231" t="s">
        <v>336</v>
      </c>
      <c r="F219" s="232">
        <v>4.72</v>
      </c>
      <c r="G219" s="231" t="s">
        <v>335</v>
      </c>
      <c r="H219" s="232">
        <v>0</v>
      </c>
      <c r="I219" s="231" t="s">
        <v>334</v>
      </c>
      <c r="J219" s="232">
        <v>4.72</v>
      </c>
    </row>
    <row r="220" spans="1:10" x14ac:dyDescent="0.2">
      <c r="A220" s="231"/>
      <c r="B220" s="231"/>
      <c r="C220" s="231"/>
      <c r="D220" s="231"/>
      <c r="E220" s="231" t="s">
        <v>333</v>
      </c>
      <c r="F220" s="232">
        <v>1.93</v>
      </c>
      <c r="G220" s="231"/>
      <c r="H220" s="272" t="s">
        <v>332</v>
      </c>
      <c r="I220" s="272"/>
      <c r="J220" s="232">
        <v>9.92</v>
      </c>
    </row>
    <row r="221" spans="1:10" ht="50.1" customHeight="1" thickBot="1" x14ac:dyDescent="0.25">
      <c r="A221" s="249"/>
      <c r="B221" s="249"/>
      <c r="C221" s="249"/>
      <c r="D221" s="249"/>
      <c r="E221" s="249"/>
      <c r="F221" s="249"/>
      <c r="G221" s="249" t="s">
        <v>331</v>
      </c>
      <c r="H221" s="233">
        <v>2471</v>
      </c>
      <c r="I221" s="249" t="s">
        <v>330</v>
      </c>
      <c r="J221" s="252">
        <v>24512.32</v>
      </c>
    </row>
    <row r="222" spans="1:10" ht="0.95" customHeight="1" thickTop="1" x14ac:dyDescent="0.2">
      <c r="A222" s="178"/>
      <c r="B222" s="178"/>
      <c r="C222" s="178"/>
      <c r="D222" s="178"/>
      <c r="E222" s="178"/>
      <c r="F222" s="178"/>
      <c r="G222" s="178"/>
      <c r="H222" s="178"/>
      <c r="I222" s="178"/>
      <c r="J222" s="178"/>
    </row>
    <row r="223" spans="1:10" ht="18" customHeight="1" x14ac:dyDescent="0.2">
      <c r="A223" s="237" t="s">
        <v>105</v>
      </c>
      <c r="B223" s="239" t="s">
        <v>30</v>
      </c>
      <c r="C223" s="237" t="s">
        <v>31</v>
      </c>
      <c r="D223" s="237" t="s">
        <v>7</v>
      </c>
      <c r="E223" s="260" t="s">
        <v>360</v>
      </c>
      <c r="F223" s="260"/>
      <c r="G223" s="238" t="s">
        <v>32</v>
      </c>
      <c r="H223" s="239" t="s">
        <v>33</v>
      </c>
      <c r="I223" s="239" t="s">
        <v>34</v>
      </c>
      <c r="J223" s="239" t="s">
        <v>8</v>
      </c>
    </row>
    <row r="224" spans="1:10" ht="65.099999999999994" customHeight="1" x14ac:dyDescent="0.2">
      <c r="A224" s="243" t="s">
        <v>359</v>
      </c>
      <c r="B224" s="245" t="s">
        <v>106</v>
      </c>
      <c r="C224" s="243" t="s">
        <v>37</v>
      </c>
      <c r="D224" s="243" t="s">
        <v>107</v>
      </c>
      <c r="E224" s="274" t="s">
        <v>467</v>
      </c>
      <c r="F224" s="274"/>
      <c r="G224" s="244" t="s">
        <v>55</v>
      </c>
      <c r="H224" s="182">
        <v>1</v>
      </c>
      <c r="I224" s="246">
        <v>10.71</v>
      </c>
      <c r="J224" s="246">
        <v>10.71</v>
      </c>
    </row>
    <row r="225" spans="1:10" ht="39" customHeight="1" x14ac:dyDescent="0.2">
      <c r="A225" s="222" t="s">
        <v>397</v>
      </c>
      <c r="B225" s="181" t="s">
        <v>534</v>
      </c>
      <c r="C225" s="222" t="s">
        <v>37</v>
      </c>
      <c r="D225" s="222" t="s">
        <v>533</v>
      </c>
      <c r="E225" s="271" t="s">
        <v>461</v>
      </c>
      <c r="F225" s="271"/>
      <c r="G225" s="179" t="s">
        <v>464</v>
      </c>
      <c r="H225" s="180">
        <v>3.2199999999999999E-2</v>
      </c>
      <c r="I225" s="187">
        <v>203.07</v>
      </c>
      <c r="J225" s="187">
        <v>6.53</v>
      </c>
    </row>
    <row r="226" spans="1:10" ht="39" customHeight="1" x14ac:dyDescent="0.2">
      <c r="A226" s="222" t="s">
        <v>397</v>
      </c>
      <c r="B226" s="181" t="s">
        <v>532</v>
      </c>
      <c r="C226" s="222" t="s">
        <v>37</v>
      </c>
      <c r="D226" s="222" t="s">
        <v>531</v>
      </c>
      <c r="E226" s="271" t="s">
        <v>461</v>
      </c>
      <c r="F226" s="271"/>
      <c r="G226" s="179" t="s">
        <v>460</v>
      </c>
      <c r="H226" s="180">
        <v>3.5000000000000003E-2</v>
      </c>
      <c r="I226" s="187">
        <v>80.790000000000006</v>
      </c>
      <c r="J226" s="187">
        <v>2.82</v>
      </c>
    </row>
    <row r="227" spans="1:10" ht="24" customHeight="1" x14ac:dyDescent="0.2">
      <c r="A227" s="222" t="s">
        <v>397</v>
      </c>
      <c r="B227" s="181" t="s">
        <v>408</v>
      </c>
      <c r="C227" s="222" t="s">
        <v>37</v>
      </c>
      <c r="D227" s="222" t="s">
        <v>407</v>
      </c>
      <c r="E227" s="271" t="s">
        <v>403</v>
      </c>
      <c r="F227" s="271"/>
      <c r="G227" s="179" t="s">
        <v>406</v>
      </c>
      <c r="H227" s="180">
        <v>6.7100000000000007E-2</v>
      </c>
      <c r="I227" s="187">
        <v>20.28</v>
      </c>
      <c r="J227" s="187">
        <v>1.36</v>
      </c>
    </row>
    <row r="228" spans="1:10" x14ac:dyDescent="0.2">
      <c r="A228" s="231"/>
      <c r="B228" s="231"/>
      <c r="C228" s="231"/>
      <c r="D228" s="231"/>
      <c r="E228" s="231" t="s">
        <v>336</v>
      </c>
      <c r="F228" s="232">
        <v>2.17</v>
      </c>
      <c r="G228" s="231" t="s">
        <v>335</v>
      </c>
      <c r="H228" s="232">
        <v>0</v>
      </c>
      <c r="I228" s="231" t="s">
        <v>334</v>
      </c>
      <c r="J228" s="232">
        <v>2.17</v>
      </c>
    </row>
    <row r="229" spans="1:10" x14ac:dyDescent="0.2">
      <c r="A229" s="231"/>
      <c r="B229" s="231"/>
      <c r="C229" s="231"/>
      <c r="D229" s="231"/>
      <c r="E229" s="231" t="s">
        <v>333</v>
      </c>
      <c r="F229" s="232">
        <v>2.59</v>
      </c>
      <c r="G229" s="231"/>
      <c r="H229" s="272" t="s">
        <v>332</v>
      </c>
      <c r="I229" s="272"/>
      <c r="J229" s="232">
        <v>13.3</v>
      </c>
    </row>
    <row r="230" spans="1:10" ht="50.1" customHeight="1" thickBot="1" x14ac:dyDescent="0.25">
      <c r="A230" s="249"/>
      <c r="B230" s="249"/>
      <c r="C230" s="249"/>
      <c r="D230" s="249"/>
      <c r="E230" s="249"/>
      <c r="F230" s="249"/>
      <c r="G230" s="249" t="s">
        <v>331</v>
      </c>
      <c r="H230" s="233">
        <v>2906.29</v>
      </c>
      <c r="I230" s="249" t="s">
        <v>330</v>
      </c>
      <c r="J230" s="252">
        <v>38653.65</v>
      </c>
    </row>
    <row r="231" spans="1:10" ht="0.95" customHeight="1" thickTop="1" x14ac:dyDescent="0.2">
      <c r="A231" s="178"/>
      <c r="B231" s="178"/>
      <c r="C231" s="178"/>
      <c r="D231" s="178"/>
      <c r="E231" s="178"/>
      <c r="F231" s="178"/>
      <c r="G231" s="178"/>
      <c r="H231" s="178"/>
      <c r="I231" s="178"/>
      <c r="J231" s="178"/>
    </row>
    <row r="232" spans="1:10" ht="18" customHeight="1" x14ac:dyDescent="0.2">
      <c r="A232" s="237" t="s">
        <v>108</v>
      </c>
      <c r="B232" s="239" t="s">
        <v>30</v>
      </c>
      <c r="C232" s="237" t="s">
        <v>31</v>
      </c>
      <c r="D232" s="237" t="s">
        <v>7</v>
      </c>
      <c r="E232" s="260" t="s">
        <v>360</v>
      </c>
      <c r="F232" s="260"/>
      <c r="G232" s="238" t="s">
        <v>32</v>
      </c>
      <c r="H232" s="239" t="s">
        <v>33</v>
      </c>
      <c r="I232" s="239" t="s">
        <v>34</v>
      </c>
      <c r="J232" s="239" t="s">
        <v>8</v>
      </c>
    </row>
    <row r="233" spans="1:10" ht="39" customHeight="1" x14ac:dyDescent="0.2">
      <c r="A233" s="243" t="s">
        <v>359</v>
      </c>
      <c r="B233" s="245" t="s">
        <v>109</v>
      </c>
      <c r="C233" s="243" t="s">
        <v>43</v>
      </c>
      <c r="D233" s="243" t="s">
        <v>530</v>
      </c>
      <c r="E233" s="274" t="s">
        <v>529</v>
      </c>
      <c r="F233" s="274"/>
      <c r="G233" s="244" t="s">
        <v>101</v>
      </c>
      <c r="H233" s="182">
        <v>1</v>
      </c>
      <c r="I233" s="246">
        <v>531</v>
      </c>
      <c r="J233" s="246">
        <v>531</v>
      </c>
    </row>
    <row r="234" spans="1:10" ht="24" customHeight="1" x14ac:dyDescent="0.2">
      <c r="A234" s="222" t="s">
        <v>397</v>
      </c>
      <c r="B234" s="181" t="s">
        <v>431</v>
      </c>
      <c r="C234" s="222" t="s">
        <v>43</v>
      </c>
      <c r="D234" s="222" t="s">
        <v>430</v>
      </c>
      <c r="E234" s="271" t="s">
        <v>427</v>
      </c>
      <c r="F234" s="271"/>
      <c r="G234" s="179" t="s">
        <v>416</v>
      </c>
      <c r="H234" s="180">
        <v>0.3</v>
      </c>
      <c r="I234" s="187">
        <v>3.79</v>
      </c>
      <c r="J234" s="187">
        <v>1.1299999999999999</v>
      </c>
    </row>
    <row r="235" spans="1:10" ht="24" customHeight="1" x14ac:dyDescent="0.2">
      <c r="A235" s="222" t="s">
        <v>397</v>
      </c>
      <c r="B235" s="181" t="s">
        <v>429</v>
      </c>
      <c r="C235" s="222" t="s">
        <v>43</v>
      </c>
      <c r="D235" s="222" t="s">
        <v>428</v>
      </c>
      <c r="E235" s="271" t="s">
        <v>427</v>
      </c>
      <c r="F235" s="271"/>
      <c r="G235" s="179" t="s">
        <v>416</v>
      </c>
      <c r="H235" s="180">
        <v>0.18</v>
      </c>
      <c r="I235" s="187">
        <v>3.66</v>
      </c>
      <c r="J235" s="187">
        <v>0.65</v>
      </c>
    </row>
    <row r="236" spans="1:10" ht="26.1" customHeight="1" x14ac:dyDescent="0.2">
      <c r="A236" s="226" t="s">
        <v>372</v>
      </c>
      <c r="B236" s="184" t="s">
        <v>521</v>
      </c>
      <c r="C236" s="226" t="s">
        <v>43</v>
      </c>
      <c r="D236" s="226" t="s">
        <v>520</v>
      </c>
      <c r="E236" s="275" t="s">
        <v>391</v>
      </c>
      <c r="F236" s="275"/>
      <c r="G236" s="186" t="s">
        <v>55</v>
      </c>
      <c r="H236" s="183">
        <v>0.69299999999999995</v>
      </c>
      <c r="I236" s="185">
        <v>110</v>
      </c>
      <c r="J236" s="185">
        <v>76.23</v>
      </c>
    </row>
    <row r="237" spans="1:10" ht="24" customHeight="1" x14ac:dyDescent="0.2">
      <c r="A237" s="226" t="s">
        <v>372</v>
      </c>
      <c r="B237" s="184" t="s">
        <v>420</v>
      </c>
      <c r="C237" s="226" t="s">
        <v>43</v>
      </c>
      <c r="D237" s="226" t="s">
        <v>419</v>
      </c>
      <c r="E237" s="275" t="s">
        <v>388</v>
      </c>
      <c r="F237" s="275"/>
      <c r="G237" s="186" t="s">
        <v>416</v>
      </c>
      <c r="H237" s="183">
        <v>0.18</v>
      </c>
      <c r="I237" s="185">
        <v>18.21</v>
      </c>
      <c r="J237" s="185">
        <v>3.27</v>
      </c>
    </row>
    <row r="238" spans="1:10" ht="24" customHeight="1" x14ac:dyDescent="0.2">
      <c r="A238" s="226" t="s">
        <v>372</v>
      </c>
      <c r="B238" s="184" t="s">
        <v>418</v>
      </c>
      <c r="C238" s="226" t="s">
        <v>43</v>
      </c>
      <c r="D238" s="226" t="s">
        <v>417</v>
      </c>
      <c r="E238" s="275" t="s">
        <v>388</v>
      </c>
      <c r="F238" s="275"/>
      <c r="G238" s="186" t="s">
        <v>416</v>
      </c>
      <c r="H238" s="183">
        <v>0.3</v>
      </c>
      <c r="I238" s="185">
        <v>13.65</v>
      </c>
      <c r="J238" s="185">
        <v>4.09</v>
      </c>
    </row>
    <row r="239" spans="1:10" ht="26.1" customHeight="1" x14ac:dyDescent="0.2">
      <c r="A239" s="226" t="s">
        <v>372</v>
      </c>
      <c r="B239" s="184" t="s">
        <v>528</v>
      </c>
      <c r="C239" s="226" t="s">
        <v>43</v>
      </c>
      <c r="D239" s="226" t="s">
        <v>527</v>
      </c>
      <c r="E239" s="275" t="s">
        <v>391</v>
      </c>
      <c r="F239" s="275"/>
      <c r="G239" s="186" t="s">
        <v>101</v>
      </c>
      <c r="H239" s="183">
        <v>1</v>
      </c>
      <c r="I239" s="185">
        <v>445.29</v>
      </c>
      <c r="J239" s="185">
        <v>445.29</v>
      </c>
    </row>
    <row r="240" spans="1:10" ht="26.1" customHeight="1" x14ac:dyDescent="0.2">
      <c r="A240" s="226" t="s">
        <v>372</v>
      </c>
      <c r="B240" s="184" t="s">
        <v>526</v>
      </c>
      <c r="C240" s="226" t="s">
        <v>43</v>
      </c>
      <c r="D240" s="226" t="s">
        <v>525</v>
      </c>
      <c r="E240" s="275" t="s">
        <v>524</v>
      </c>
      <c r="F240" s="275"/>
      <c r="G240" s="186" t="s">
        <v>416</v>
      </c>
      <c r="H240" s="183">
        <v>4.4999999999999997E-3</v>
      </c>
      <c r="I240" s="185">
        <v>76.569999999999993</v>
      </c>
      <c r="J240" s="185">
        <v>0.34</v>
      </c>
    </row>
    <row r="241" spans="1:10" x14ac:dyDescent="0.2">
      <c r="A241" s="231"/>
      <c r="B241" s="231"/>
      <c r="C241" s="231"/>
      <c r="D241" s="231"/>
      <c r="E241" s="231" t="s">
        <v>336</v>
      </c>
      <c r="F241" s="232">
        <v>7.36</v>
      </c>
      <c r="G241" s="231" t="s">
        <v>335</v>
      </c>
      <c r="H241" s="232">
        <v>0</v>
      </c>
      <c r="I241" s="231" t="s">
        <v>334</v>
      </c>
      <c r="J241" s="232">
        <v>7.36</v>
      </c>
    </row>
    <row r="242" spans="1:10" x14ac:dyDescent="0.2">
      <c r="A242" s="231"/>
      <c r="B242" s="231"/>
      <c r="C242" s="231"/>
      <c r="D242" s="231"/>
      <c r="E242" s="231" t="s">
        <v>333</v>
      </c>
      <c r="F242" s="232">
        <v>128.66</v>
      </c>
      <c r="G242" s="231"/>
      <c r="H242" s="272" t="s">
        <v>332</v>
      </c>
      <c r="I242" s="272"/>
      <c r="J242" s="232">
        <v>659.66</v>
      </c>
    </row>
    <row r="243" spans="1:10" ht="50.1" customHeight="1" thickBot="1" x14ac:dyDescent="0.25">
      <c r="A243" s="249"/>
      <c r="B243" s="249"/>
      <c r="C243" s="249"/>
      <c r="D243" s="249"/>
      <c r="E243" s="249"/>
      <c r="F243" s="249"/>
      <c r="G243" s="249" t="s">
        <v>331</v>
      </c>
      <c r="H243" s="233">
        <v>2129</v>
      </c>
      <c r="I243" s="249" t="s">
        <v>330</v>
      </c>
      <c r="J243" s="252">
        <v>1404416.14</v>
      </c>
    </row>
    <row r="244" spans="1:10" ht="0.95" customHeight="1" thickTop="1" x14ac:dyDescent="0.2">
      <c r="A244" s="178"/>
      <c r="B244" s="178"/>
      <c r="C244" s="178"/>
      <c r="D244" s="178"/>
      <c r="E244" s="178"/>
      <c r="F244" s="178"/>
      <c r="G244" s="178"/>
      <c r="H244" s="178"/>
      <c r="I244" s="178"/>
      <c r="J244" s="178"/>
    </row>
    <row r="245" spans="1:10" ht="18" customHeight="1" x14ac:dyDescent="0.2">
      <c r="A245" s="237" t="s">
        <v>111</v>
      </c>
      <c r="B245" s="239" t="s">
        <v>30</v>
      </c>
      <c r="C245" s="237" t="s">
        <v>31</v>
      </c>
      <c r="D245" s="237" t="s">
        <v>7</v>
      </c>
      <c r="E245" s="260" t="s">
        <v>360</v>
      </c>
      <c r="F245" s="260"/>
      <c r="G245" s="238" t="s">
        <v>32</v>
      </c>
      <c r="H245" s="239" t="s">
        <v>33</v>
      </c>
      <c r="I245" s="239" t="s">
        <v>34</v>
      </c>
      <c r="J245" s="239" t="s">
        <v>8</v>
      </c>
    </row>
    <row r="246" spans="1:10" ht="39" customHeight="1" x14ac:dyDescent="0.2">
      <c r="A246" s="243" t="s">
        <v>359</v>
      </c>
      <c r="B246" s="245" t="s">
        <v>112</v>
      </c>
      <c r="C246" s="243" t="s">
        <v>43</v>
      </c>
      <c r="D246" s="243" t="s">
        <v>523</v>
      </c>
      <c r="E246" s="274" t="s">
        <v>522</v>
      </c>
      <c r="F246" s="274"/>
      <c r="G246" s="244" t="s">
        <v>101</v>
      </c>
      <c r="H246" s="182">
        <v>1</v>
      </c>
      <c r="I246" s="246">
        <v>287.48</v>
      </c>
      <c r="J246" s="246">
        <v>287.48</v>
      </c>
    </row>
    <row r="247" spans="1:10" ht="24" customHeight="1" x14ac:dyDescent="0.2">
      <c r="A247" s="222" t="s">
        <v>397</v>
      </c>
      <c r="B247" s="181" t="s">
        <v>431</v>
      </c>
      <c r="C247" s="222" t="s">
        <v>43</v>
      </c>
      <c r="D247" s="222" t="s">
        <v>430</v>
      </c>
      <c r="E247" s="271" t="s">
        <v>427</v>
      </c>
      <c r="F247" s="271"/>
      <c r="G247" s="179" t="s">
        <v>416</v>
      </c>
      <c r="H247" s="180">
        <v>0.28199999999999997</v>
      </c>
      <c r="I247" s="187">
        <v>3.79</v>
      </c>
      <c r="J247" s="187">
        <v>1.06</v>
      </c>
    </row>
    <row r="248" spans="1:10" ht="24" customHeight="1" x14ac:dyDescent="0.2">
      <c r="A248" s="222" t="s">
        <v>397</v>
      </c>
      <c r="B248" s="181" t="s">
        <v>429</v>
      </c>
      <c r="C248" s="222" t="s">
        <v>43</v>
      </c>
      <c r="D248" s="222" t="s">
        <v>428</v>
      </c>
      <c r="E248" s="271" t="s">
        <v>427</v>
      </c>
      <c r="F248" s="271"/>
      <c r="G248" s="179" t="s">
        <v>416</v>
      </c>
      <c r="H248" s="180">
        <v>0.17399999999999999</v>
      </c>
      <c r="I248" s="187">
        <v>3.66</v>
      </c>
      <c r="J248" s="187">
        <v>0.63</v>
      </c>
    </row>
    <row r="249" spans="1:10" ht="26.1" customHeight="1" x14ac:dyDescent="0.2">
      <c r="A249" s="226" t="s">
        <v>372</v>
      </c>
      <c r="B249" s="184" t="s">
        <v>521</v>
      </c>
      <c r="C249" s="226" t="s">
        <v>43</v>
      </c>
      <c r="D249" s="226" t="s">
        <v>520</v>
      </c>
      <c r="E249" s="275" t="s">
        <v>391</v>
      </c>
      <c r="F249" s="275"/>
      <c r="G249" s="186" t="s">
        <v>55</v>
      </c>
      <c r="H249" s="183">
        <v>0.39700000000000002</v>
      </c>
      <c r="I249" s="185">
        <v>110</v>
      </c>
      <c r="J249" s="185">
        <v>43.67</v>
      </c>
    </row>
    <row r="250" spans="1:10" ht="24" customHeight="1" x14ac:dyDescent="0.2">
      <c r="A250" s="226" t="s">
        <v>372</v>
      </c>
      <c r="B250" s="184" t="s">
        <v>420</v>
      </c>
      <c r="C250" s="226" t="s">
        <v>43</v>
      </c>
      <c r="D250" s="226" t="s">
        <v>419</v>
      </c>
      <c r="E250" s="275" t="s">
        <v>388</v>
      </c>
      <c r="F250" s="275"/>
      <c r="G250" s="186" t="s">
        <v>416</v>
      </c>
      <c r="H250" s="183">
        <v>0.17399999999999999</v>
      </c>
      <c r="I250" s="185">
        <v>18.21</v>
      </c>
      <c r="J250" s="185">
        <v>3.16</v>
      </c>
    </row>
    <row r="251" spans="1:10" ht="24" customHeight="1" x14ac:dyDescent="0.2">
      <c r="A251" s="226" t="s">
        <v>372</v>
      </c>
      <c r="B251" s="184" t="s">
        <v>418</v>
      </c>
      <c r="C251" s="226" t="s">
        <v>43</v>
      </c>
      <c r="D251" s="226" t="s">
        <v>417</v>
      </c>
      <c r="E251" s="275" t="s">
        <v>388</v>
      </c>
      <c r="F251" s="275"/>
      <c r="G251" s="186" t="s">
        <v>416</v>
      </c>
      <c r="H251" s="183">
        <v>0.28199999999999997</v>
      </c>
      <c r="I251" s="185">
        <v>13.65</v>
      </c>
      <c r="J251" s="185">
        <v>3.84</v>
      </c>
    </row>
    <row r="252" spans="1:10" ht="26.1" customHeight="1" x14ac:dyDescent="0.2">
      <c r="A252" s="226" t="s">
        <v>372</v>
      </c>
      <c r="B252" s="184" t="s">
        <v>519</v>
      </c>
      <c r="C252" s="226" t="s">
        <v>43</v>
      </c>
      <c r="D252" s="226" t="s">
        <v>518</v>
      </c>
      <c r="E252" s="275" t="s">
        <v>391</v>
      </c>
      <c r="F252" s="275"/>
      <c r="G252" s="186" t="s">
        <v>101</v>
      </c>
      <c r="H252" s="183">
        <v>1</v>
      </c>
      <c r="I252" s="185">
        <v>235.12</v>
      </c>
      <c r="J252" s="185">
        <v>235.12</v>
      </c>
    </row>
    <row r="253" spans="1:10" x14ac:dyDescent="0.2">
      <c r="A253" s="231"/>
      <c r="B253" s="231"/>
      <c r="C253" s="231"/>
      <c r="D253" s="231"/>
      <c r="E253" s="231" t="s">
        <v>336</v>
      </c>
      <c r="F253" s="232">
        <v>7</v>
      </c>
      <c r="G253" s="231" t="s">
        <v>335</v>
      </c>
      <c r="H253" s="232">
        <v>0</v>
      </c>
      <c r="I253" s="231" t="s">
        <v>334</v>
      </c>
      <c r="J253" s="232">
        <v>7</v>
      </c>
    </row>
    <row r="254" spans="1:10" x14ac:dyDescent="0.2">
      <c r="A254" s="231"/>
      <c r="B254" s="231"/>
      <c r="C254" s="231"/>
      <c r="D254" s="231"/>
      <c r="E254" s="231" t="s">
        <v>333</v>
      </c>
      <c r="F254" s="232">
        <v>69.650000000000006</v>
      </c>
      <c r="G254" s="231"/>
      <c r="H254" s="272" t="s">
        <v>332</v>
      </c>
      <c r="I254" s="272"/>
      <c r="J254" s="232">
        <v>357.13</v>
      </c>
    </row>
    <row r="255" spans="1:10" ht="50.1" customHeight="1" thickBot="1" x14ac:dyDescent="0.25">
      <c r="A255" s="249"/>
      <c r="B255" s="249"/>
      <c r="C255" s="249"/>
      <c r="D255" s="249"/>
      <c r="E255" s="249"/>
      <c r="F255" s="249"/>
      <c r="G255" s="249" t="s">
        <v>331</v>
      </c>
      <c r="H255" s="233">
        <v>342</v>
      </c>
      <c r="I255" s="249" t="s">
        <v>330</v>
      </c>
      <c r="J255" s="252">
        <v>122138.46</v>
      </c>
    </row>
    <row r="256" spans="1:10" ht="0.95" customHeight="1" thickTop="1" x14ac:dyDescent="0.2">
      <c r="A256" s="178"/>
      <c r="B256" s="178"/>
      <c r="C256" s="178"/>
      <c r="D256" s="178"/>
      <c r="E256" s="178"/>
      <c r="F256" s="178"/>
      <c r="G256" s="178"/>
      <c r="H256" s="178"/>
      <c r="I256" s="178"/>
      <c r="J256" s="178"/>
    </row>
    <row r="257" spans="1:10" ht="18" customHeight="1" x14ac:dyDescent="0.2">
      <c r="A257" s="237" t="s">
        <v>114</v>
      </c>
      <c r="B257" s="239" t="s">
        <v>30</v>
      </c>
      <c r="C257" s="237" t="s">
        <v>31</v>
      </c>
      <c r="D257" s="237" t="s">
        <v>7</v>
      </c>
      <c r="E257" s="260" t="s">
        <v>360</v>
      </c>
      <c r="F257" s="260"/>
      <c r="G257" s="238" t="s">
        <v>32</v>
      </c>
      <c r="H257" s="239" t="s">
        <v>33</v>
      </c>
      <c r="I257" s="239" t="s">
        <v>34</v>
      </c>
      <c r="J257" s="239" t="s">
        <v>8</v>
      </c>
    </row>
    <row r="258" spans="1:10" ht="26.1" customHeight="1" x14ac:dyDescent="0.2">
      <c r="A258" s="243" t="s">
        <v>359</v>
      </c>
      <c r="B258" s="245" t="s">
        <v>115</v>
      </c>
      <c r="C258" s="243" t="s">
        <v>37</v>
      </c>
      <c r="D258" s="243" t="s">
        <v>116</v>
      </c>
      <c r="E258" s="274" t="s">
        <v>467</v>
      </c>
      <c r="F258" s="274"/>
      <c r="G258" s="244" t="s">
        <v>55</v>
      </c>
      <c r="H258" s="182">
        <v>1</v>
      </c>
      <c r="I258" s="246">
        <v>23.52</v>
      </c>
      <c r="J258" s="246">
        <v>23.52</v>
      </c>
    </row>
    <row r="259" spans="1:10" ht="65.099999999999994" customHeight="1" x14ac:dyDescent="0.2">
      <c r="A259" s="222" t="s">
        <v>397</v>
      </c>
      <c r="B259" s="181" t="s">
        <v>517</v>
      </c>
      <c r="C259" s="222" t="s">
        <v>37</v>
      </c>
      <c r="D259" s="222" t="s">
        <v>516</v>
      </c>
      <c r="E259" s="271" t="s">
        <v>461</v>
      </c>
      <c r="F259" s="271"/>
      <c r="G259" s="179" t="s">
        <v>464</v>
      </c>
      <c r="H259" s="180">
        <v>5.4000000000000003E-3</v>
      </c>
      <c r="I259" s="187">
        <v>315.32</v>
      </c>
      <c r="J259" s="187">
        <v>1.7</v>
      </c>
    </row>
    <row r="260" spans="1:10" ht="65.099999999999994" customHeight="1" x14ac:dyDescent="0.2">
      <c r="A260" s="222" t="s">
        <v>397</v>
      </c>
      <c r="B260" s="181" t="s">
        <v>515</v>
      </c>
      <c r="C260" s="222" t="s">
        <v>37</v>
      </c>
      <c r="D260" s="222" t="s">
        <v>514</v>
      </c>
      <c r="E260" s="271" t="s">
        <v>461</v>
      </c>
      <c r="F260" s="271"/>
      <c r="G260" s="179" t="s">
        <v>460</v>
      </c>
      <c r="H260" s="180">
        <v>5.9999999999999995E-4</v>
      </c>
      <c r="I260" s="187">
        <v>68.03</v>
      </c>
      <c r="J260" s="187">
        <v>0.04</v>
      </c>
    </row>
    <row r="261" spans="1:10" ht="24" customHeight="1" x14ac:dyDescent="0.2">
      <c r="A261" s="222" t="s">
        <v>397</v>
      </c>
      <c r="B261" s="181" t="s">
        <v>408</v>
      </c>
      <c r="C261" s="222" t="s">
        <v>37</v>
      </c>
      <c r="D261" s="222" t="s">
        <v>407</v>
      </c>
      <c r="E261" s="271" t="s">
        <v>403</v>
      </c>
      <c r="F261" s="271"/>
      <c r="G261" s="179" t="s">
        <v>406</v>
      </c>
      <c r="H261" s="180">
        <v>0.78659999999999997</v>
      </c>
      <c r="I261" s="187">
        <v>20.28</v>
      </c>
      <c r="J261" s="187">
        <v>15.95</v>
      </c>
    </row>
    <row r="262" spans="1:10" ht="39" customHeight="1" x14ac:dyDescent="0.2">
      <c r="A262" s="222" t="s">
        <v>397</v>
      </c>
      <c r="B262" s="181" t="s">
        <v>513</v>
      </c>
      <c r="C262" s="222" t="s">
        <v>37</v>
      </c>
      <c r="D262" s="222" t="s">
        <v>512</v>
      </c>
      <c r="E262" s="271" t="s">
        <v>461</v>
      </c>
      <c r="F262" s="271"/>
      <c r="G262" s="179" t="s">
        <v>464</v>
      </c>
      <c r="H262" s="180">
        <v>0.19620000000000001</v>
      </c>
      <c r="I262" s="187">
        <v>29.75</v>
      </c>
      <c r="J262" s="187">
        <v>5.83</v>
      </c>
    </row>
    <row r="263" spans="1:10" x14ac:dyDescent="0.2">
      <c r="A263" s="231"/>
      <c r="B263" s="231"/>
      <c r="C263" s="231"/>
      <c r="D263" s="231"/>
      <c r="E263" s="231" t="s">
        <v>336</v>
      </c>
      <c r="F263" s="232">
        <v>14.46</v>
      </c>
      <c r="G263" s="231" t="s">
        <v>335</v>
      </c>
      <c r="H263" s="232">
        <v>0</v>
      </c>
      <c r="I263" s="231" t="s">
        <v>334</v>
      </c>
      <c r="J263" s="232">
        <v>14.46</v>
      </c>
    </row>
    <row r="264" spans="1:10" x14ac:dyDescent="0.2">
      <c r="A264" s="231"/>
      <c r="B264" s="231"/>
      <c r="C264" s="231"/>
      <c r="D264" s="231"/>
      <c r="E264" s="231" t="s">
        <v>333</v>
      </c>
      <c r="F264" s="232">
        <v>5.69</v>
      </c>
      <c r="G264" s="231"/>
      <c r="H264" s="272" t="s">
        <v>332</v>
      </c>
      <c r="I264" s="272"/>
      <c r="J264" s="232">
        <v>29.21</v>
      </c>
    </row>
    <row r="265" spans="1:10" ht="50.1" customHeight="1" thickBot="1" x14ac:dyDescent="0.25">
      <c r="A265" s="249"/>
      <c r="B265" s="249"/>
      <c r="C265" s="249"/>
      <c r="D265" s="249"/>
      <c r="E265" s="249"/>
      <c r="F265" s="249"/>
      <c r="G265" s="249" t="s">
        <v>331</v>
      </c>
      <c r="H265" s="233">
        <v>978.39</v>
      </c>
      <c r="I265" s="249" t="s">
        <v>330</v>
      </c>
      <c r="J265" s="252">
        <v>28578.77</v>
      </c>
    </row>
    <row r="266" spans="1:10" ht="0.95" customHeight="1" thickTop="1" x14ac:dyDescent="0.2">
      <c r="A266" s="178"/>
      <c r="B266" s="178"/>
      <c r="C266" s="178"/>
      <c r="D266" s="178"/>
      <c r="E266" s="178"/>
      <c r="F266" s="178"/>
      <c r="G266" s="178"/>
      <c r="H266" s="178"/>
      <c r="I266" s="178"/>
      <c r="J266" s="178"/>
    </row>
    <row r="267" spans="1:10" ht="18" customHeight="1" x14ac:dyDescent="0.2">
      <c r="A267" s="237" t="s">
        <v>117</v>
      </c>
      <c r="B267" s="239" t="s">
        <v>30</v>
      </c>
      <c r="C267" s="237" t="s">
        <v>31</v>
      </c>
      <c r="D267" s="237" t="s">
        <v>7</v>
      </c>
      <c r="E267" s="260" t="s">
        <v>360</v>
      </c>
      <c r="F267" s="260"/>
      <c r="G267" s="238" t="s">
        <v>32</v>
      </c>
      <c r="H267" s="239" t="s">
        <v>33</v>
      </c>
      <c r="I267" s="239" t="s">
        <v>34</v>
      </c>
      <c r="J267" s="239" t="s">
        <v>8</v>
      </c>
    </row>
    <row r="268" spans="1:10" ht="51.95" customHeight="1" x14ac:dyDescent="0.2">
      <c r="A268" s="243" t="s">
        <v>359</v>
      </c>
      <c r="B268" s="245" t="s">
        <v>118</v>
      </c>
      <c r="C268" s="243" t="s">
        <v>37</v>
      </c>
      <c r="D268" s="243" t="s">
        <v>119</v>
      </c>
      <c r="E268" s="274" t="s">
        <v>507</v>
      </c>
      <c r="F268" s="274"/>
      <c r="G268" s="244" t="s">
        <v>55</v>
      </c>
      <c r="H268" s="182">
        <v>1</v>
      </c>
      <c r="I268" s="246">
        <v>6.73</v>
      </c>
      <c r="J268" s="246">
        <v>6.73</v>
      </c>
    </row>
    <row r="269" spans="1:10" ht="39" customHeight="1" x14ac:dyDescent="0.2">
      <c r="A269" s="222" t="s">
        <v>397</v>
      </c>
      <c r="B269" s="181" t="s">
        <v>511</v>
      </c>
      <c r="C269" s="222" t="s">
        <v>37</v>
      </c>
      <c r="D269" s="222" t="s">
        <v>510</v>
      </c>
      <c r="E269" s="271" t="s">
        <v>461</v>
      </c>
      <c r="F269" s="271"/>
      <c r="G269" s="179" t="s">
        <v>464</v>
      </c>
      <c r="H269" s="180">
        <v>4.1999999999999997E-3</v>
      </c>
      <c r="I269" s="187">
        <v>241.84</v>
      </c>
      <c r="J269" s="187">
        <v>1.01</v>
      </c>
    </row>
    <row r="270" spans="1:10" ht="39" customHeight="1" x14ac:dyDescent="0.2">
      <c r="A270" s="222" t="s">
        <v>397</v>
      </c>
      <c r="B270" s="181" t="s">
        <v>509</v>
      </c>
      <c r="C270" s="222" t="s">
        <v>37</v>
      </c>
      <c r="D270" s="222" t="s">
        <v>508</v>
      </c>
      <c r="E270" s="271" t="s">
        <v>461</v>
      </c>
      <c r="F270" s="271"/>
      <c r="G270" s="179" t="s">
        <v>460</v>
      </c>
      <c r="H270" s="180">
        <v>8.6999999999999994E-3</v>
      </c>
      <c r="I270" s="187">
        <v>87.24</v>
      </c>
      <c r="J270" s="187">
        <v>0.75</v>
      </c>
    </row>
    <row r="271" spans="1:10" ht="65.099999999999994" customHeight="1" x14ac:dyDescent="0.2">
      <c r="A271" s="222" t="s">
        <v>397</v>
      </c>
      <c r="B271" s="181" t="s">
        <v>506</v>
      </c>
      <c r="C271" s="222" t="s">
        <v>37</v>
      </c>
      <c r="D271" s="222" t="s">
        <v>505</v>
      </c>
      <c r="E271" s="271" t="s">
        <v>461</v>
      </c>
      <c r="F271" s="271"/>
      <c r="G271" s="179" t="s">
        <v>464</v>
      </c>
      <c r="H271" s="180">
        <v>1.5699999999999999E-2</v>
      </c>
      <c r="I271" s="187">
        <v>264.89</v>
      </c>
      <c r="J271" s="187">
        <v>4.1500000000000004</v>
      </c>
    </row>
    <row r="272" spans="1:10" ht="65.099999999999994" customHeight="1" x14ac:dyDescent="0.2">
      <c r="A272" s="222" t="s">
        <v>397</v>
      </c>
      <c r="B272" s="181" t="s">
        <v>504</v>
      </c>
      <c r="C272" s="222" t="s">
        <v>37</v>
      </c>
      <c r="D272" s="222" t="s">
        <v>503</v>
      </c>
      <c r="E272" s="271" t="s">
        <v>461</v>
      </c>
      <c r="F272" s="271"/>
      <c r="G272" s="179" t="s">
        <v>460</v>
      </c>
      <c r="H272" s="180">
        <v>1.2E-2</v>
      </c>
      <c r="I272" s="187">
        <v>68.5</v>
      </c>
      <c r="J272" s="187">
        <v>0.82</v>
      </c>
    </row>
    <row r="273" spans="1:10" x14ac:dyDescent="0.2">
      <c r="A273" s="231"/>
      <c r="B273" s="231"/>
      <c r="C273" s="231"/>
      <c r="D273" s="231"/>
      <c r="E273" s="231" t="s">
        <v>336</v>
      </c>
      <c r="F273" s="232">
        <v>0.73</v>
      </c>
      <c r="G273" s="231" t="s">
        <v>335</v>
      </c>
      <c r="H273" s="232">
        <v>0</v>
      </c>
      <c r="I273" s="231" t="s">
        <v>334</v>
      </c>
      <c r="J273" s="232">
        <v>0.73</v>
      </c>
    </row>
    <row r="274" spans="1:10" x14ac:dyDescent="0.2">
      <c r="A274" s="231"/>
      <c r="B274" s="231"/>
      <c r="C274" s="231"/>
      <c r="D274" s="231"/>
      <c r="E274" s="231" t="s">
        <v>333</v>
      </c>
      <c r="F274" s="232">
        <v>1.63</v>
      </c>
      <c r="G274" s="231"/>
      <c r="H274" s="272" t="s">
        <v>332</v>
      </c>
      <c r="I274" s="272"/>
      <c r="J274" s="232">
        <v>8.36</v>
      </c>
    </row>
    <row r="275" spans="1:10" ht="50.1" customHeight="1" thickBot="1" x14ac:dyDescent="0.25">
      <c r="A275" s="249"/>
      <c r="B275" s="249"/>
      <c r="C275" s="249"/>
      <c r="D275" s="249"/>
      <c r="E275" s="249"/>
      <c r="F275" s="249"/>
      <c r="G275" s="249" t="s">
        <v>331</v>
      </c>
      <c r="H275" s="233">
        <v>2409.88</v>
      </c>
      <c r="I275" s="249" t="s">
        <v>330</v>
      </c>
      <c r="J275" s="252">
        <v>20146.59</v>
      </c>
    </row>
    <row r="276" spans="1:10" ht="0.95" customHeight="1" thickTop="1" x14ac:dyDescent="0.2">
      <c r="A276" s="178"/>
      <c r="B276" s="178"/>
      <c r="C276" s="178"/>
      <c r="D276" s="178"/>
      <c r="E276" s="178"/>
      <c r="F276" s="178"/>
      <c r="G276" s="178"/>
      <c r="H276" s="178"/>
      <c r="I276" s="178"/>
      <c r="J276" s="178"/>
    </row>
    <row r="277" spans="1:10" ht="18" customHeight="1" x14ac:dyDescent="0.2">
      <c r="A277" s="237" t="s">
        <v>120</v>
      </c>
      <c r="B277" s="239" t="s">
        <v>30</v>
      </c>
      <c r="C277" s="237" t="s">
        <v>31</v>
      </c>
      <c r="D277" s="237" t="s">
        <v>7</v>
      </c>
      <c r="E277" s="260" t="s">
        <v>360</v>
      </c>
      <c r="F277" s="260"/>
      <c r="G277" s="238" t="s">
        <v>32</v>
      </c>
      <c r="H277" s="239" t="s">
        <v>33</v>
      </c>
      <c r="I277" s="239" t="s">
        <v>34</v>
      </c>
      <c r="J277" s="239" t="s">
        <v>8</v>
      </c>
    </row>
    <row r="278" spans="1:10" ht="39" customHeight="1" x14ac:dyDescent="0.2">
      <c r="A278" s="243" t="s">
        <v>359</v>
      </c>
      <c r="B278" s="245" t="s">
        <v>63</v>
      </c>
      <c r="C278" s="243" t="s">
        <v>37</v>
      </c>
      <c r="D278" s="243" t="s">
        <v>64</v>
      </c>
      <c r="E278" s="274" t="s">
        <v>507</v>
      </c>
      <c r="F278" s="274"/>
      <c r="G278" s="244" t="s">
        <v>65</v>
      </c>
      <c r="H278" s="182">
        <v>1</v>
      </c>
      <c r="I278" s="246">
        <v>2.4300000000000002</v>
      </c>
      <c r="J278" s="246">
        <v>2.4300000000000002</v>
      </c>
    </row>
    <row r="279" spans="1:10" ht="65.099999999999994" customHeight="1" x14ac:dyDescent="0.2">
      <c r="A279" s="222" t="s">
        <v>397</v>
      </c>
      <c r="B279" s="181" t="s">
        <v>506</v>
      </c>
      <c r="C279" s="222" t="s">
        <v>37</v>
      </c>
      <c r="D279" s="222" t="s">
        <v>505</v>
      </c>
      <c r="E279" s="271" t="s">
        <v>461</v>
      </c>
      <c r="F279" s="271"/>
      <c r="G279" s="179" t="s">
        <v>464</v>
      </c>
      <c r="H279" s="180">
        <v>8.3000000000000001E-3</v>
      </c>
      <c r="I279" s="187">
        <v>264.89</v>
      </c>
      <c r="J279" s="187">
        <v>2.19</v>
      </c>
    </row>
    <row r="280" spans="1:10" ht="65.099999999999994" customHeight="1" x14ac:dyDescent="0.2">
      <c r="A280" s="222" t="s">
        <v>397</v>
      </c>
      <c r="B280" s="181" t="s">
        <v>504</v>
      </c>
      <c r="C280" s="222" t="s">
        <v>37</v>
      </c>
      <c r="D280" s="222" t="s">
        <v>503</v>
      </c>
      <c r="E280" s="271" t="s">
        <v>461</v>
      </c>
      <c r="F280" s="271"/>
      <c r="G280" s="179" t="s">
        <v>460</v>
      </c>
      <c r="H280" s="180">
        <v>3.5999999999999999E-3</v>
      </c>
      <c r="I280" s="187">
        <v>68.5</v>
      </c>
      <c r="J280" s="187">
        <v>0.24</v>
      </c>
    </row>
    <row r="281" spans="1:10" x14ac:dyDescent="0.2">
      <c r="A281" s="231"/>
      <c r="B281" s="231"/>
      <c r="C281" s="231"/>
      <c r="D281" s="231"/>
      <c r="E281" s="231" t="s">
        <v>336</v>
      </c>
      <c r="F281" s="232">
        <v>0.21</v>
      </c>
      <c r="G281" s="231" t="s">
        <v>335</v>
      </c>
      <c r="H281" s="232">
        <v>0</v>
      </c>
      <c r="I281" s="231" t="s">
        <v>334</v>
      </c>
      <c r="J281" s="232">
        <v>0.21</v>
      </c>
    </row>
    <row r="282" spans="1:10" x14ac:dyDescent="0.2">
      <c r="A282" s="231"/>
      <c r="B282" s="231"/>
      <c r="C282" s="231"/>
      <c r="D282" s="231"/>
      <c r="E282" s="231" t="s">
        <v>333</v>
      </c>
      <c r="F282" s="232">
        <v>0.57999999999999996</v>
      </c>
      <c r="G282" s="231"/>
      <c r="H282" s="272" t="s">
        <v>332</v>
      </c>
      <c r="I282" s="272"/>
      <c r="J282" s="232">
        <v>3.01</v>
      </c>
    </row>
    <row r="283" spans="1:10" ht="50.1" customHeight="1" thickBot="1" x14ac:dyDescent="0.25">
      <c r="A283" s="249"/>
      <c r="B283" s="249"/>
      <c r="C283" s="249"/>
      <c r="D283" s="249"/>
      <c r="E283" s="249"/>
      <c r="F283" s="249"/>
      <c r="G283" s="249" t="s">
        <v>331</v>
      </c>
      <c r="H283" s="233">
        <v>5301.74</v>
      </c>
      <c r="I283" s="249" t="s">
        <v>330</v>
      </c>
      <c r="J283" s="252">
        <v>15958.23</v>
      </c>
    </row>
    <row r="284" spans="1:10" ht="0.95" customHeight="1" thickTop="1" x14ac:dyDescent="0.2">
      <c r="A284" s="178"/>
      <c r="B284" s="178"/>
      <c r="C284" s="178"/>
      <c r="D284" s="178"/>
      <c r="E284" s="178"/>
      <c r="F284" s="178"/>
      <c r="G284" s="178"/>
      <c r="H284" s="178"/>
      <c r="I284" s="178"/>
      <c r="J284" s="178"/>
    </row>
    <row r="285" spans="1:10" ht="18" customHeight="1" x14ac:dyDescent="0.2">
      <c r="A285" s="237" t="s">
        <v>121</v>
      </c>
      <c r="B285" s="239" t="s">
        <v>30</v>
      </c>
      <c r="C285" s="237" t="s">
        <v>31</v>
      </c>
      <c r="D285" s="237" t="s">
        <v>7</v>
      </c>
      <c r="E285" s="260" t="s">
        <v>360</v>
      </c>
      <c r="F285" s="260"/>
      <c r="G285" s="238" t="s">
        <v>32</v>
      </c>
      <c r="H285" s="239" t="s">
        <v>33</v>
      </c>
      <c r="I285" s="239" t="s">
        <v>34</v>
      </c>
      <c r="J285" s="239" t="s">
        <v>8</v>
      </c>
    </row>
    <row r="286" spans="1:10" ht="39" customHeight="1" x14ac:dyDescent="0.2">
      <c r="A286" s="243" t="s">
        <v>359</v>
      </c>
      <c r="B286" s="245" t="s">
        <v>122</v>
      </c>
      <c r="C286" s="243" t="s">
        <v>37</v>
      </c>
      <c r="D286" s="243" t="s">
        <v>123</v>
      </c>
      <c r="E286" s="274" t="s">
        <v>502</v>
      </c>
      <c r="F286" s="274"/>
      <c r="G286" s="244" t="s">
        <v>45</v>
      </c>
      <c r="H286" s="182">
        <v>1</v>
      </c>
      <c r="I286" s="246">
        <v>15.48</v>
      </c>
      <c r="J286" s="246">
        <v>15.48</v>
      </c>
    </row>
    <row r="287" spans="1:10" ht="24" customHeight="1" x14ac:dyDescent="0.2">
      <c r="A287" s="222" t="s">
        <v>397</v>
      </c>
      <c r="B287" s="181" t="s">
        <v>501</v>
      </c>
      <c r="C287" s="222" t="s">
        <v>37</v>
      </c>
      <c r="D287" s="222" t="s">
        <v>500</v>
      </c>
      <c r="E287" s="271" t="s">
        <v>403</v>
      </c>
      <c r="F287" s="271"/>
      <c r="G287" s="179" t="s">
        <v>406</v>
      </c>
      <c r="H287" s="180">
        <v>0.34100000000000003</v>
      </c>
      <c r="I287" s="187">
        <v>24.5</v>
      </c>
      <c r="J287" s="187">
        <v>8.35</v>
      </c>
    </row>
    <row r="288" spans="1:10" ht="24" customHeight="1" x14ac:dyDescent="0.2">
      <c r="A288" s="222" t="s">
        <v>397</v>
      </c>
      <c r="B288" s="181" t="s">
        <v>408</v>
      </c>
      <c r="C288" s="222" t="s">
        <v>37</v>
      </c>
      <c r="D288" s="222" t="s">
        <v>407</v>
      </c>
      <c r="E288" s="271" t="s">
        <v>403</v>
      </c>
      <c r="F288" s="271"/>
      <c r="G288" s="179" t="s">
        <v>406</v>
      </c>
      <c r="H288" s="180">
        <v>0.14610000000000001</v>
      </c>
      <c r="I288" s="187">
        <v>20.28</v>
      </c>
      <c r="J288" s="187">
        <v>2.96</v>
      </c>
    </row>
    <row r="289" spans="1:10" ht="26.1" customHeight="1" x14ac:dyDescent="0.2">
      <c r="A289" s="226" t="s">
        <v>372</v>
      </c>
      <c r="B289" s="184" t="s">
        <v>499</v>
      </c>
      <c r="C289" s="226" t="s">
        <v>37</v>
      </c>
      <c r="D289" s="226" t="s">
        <v>498</v>
      </c>
      <c r="E289" s="275" t="s">
        <v>391</v>
      </c>
      <c r="F289" s="275"/>
      <c r="G289" s="186" t="s">
        <v>398</v>
      </c>
      <c r="H289" s="183">
        <v>9.5999999999999992E-3</v>
      </c>
      <c r="I289" s="185">
        <v>23.75</v>
      </c>
      <c r="J289" s="185">
        <v>0.22</v>
      </c>
    </row>
    <row r="290" spans="1:10" ht="39" customHeight="1" x14ac:dyDescent="0.2">
      <c r="A290" s="226" t="s">
        <v>372</v>
      </c>
      <c r="B290" s="184" t="s">
        <v>497</v>
      </c>
      <c r="C290" s="226" t="s">
        <v>37</v>
      </c>
      <c r="D290" s="226" t="s">
        <v>496</v>
      </c>
      <c r="E290" s="275" t="s">
        <v>391</v>
      </c>
      <c r="F290" s="275"/>
      <c r="G290" s="186" t="s">
        <v>80</v>
      </c>
      <c r="H290" s="183">
        <v>0.19009999999999999</v>
      </c>
      <c r="I290" s="185">
        <v>18.309999999999999</v>
      </c>
      <c r="J290" s="185">
        <v>3.48</v>
      </c>
    </row>
    <row r="291" spans="1:10" ht="39" customHeight="1" x14ac:dyDescent="0.2">
      <c r="A291" s="226" t="s">
        <v>372</v>
      </c>
      <c r="B291" s="184" t="s">
        <v>495</v>
      </c>
      <c r="C291" s="226" t="s">
        <v>37</v>
      </c>
      <c r="D291" s="226" t="s">
        <v>494</v>
      </c>
      <c r="E291" s="275" t="s">
        <v>391</v>
      </c>
      <c r="F291" s="275"/>
      <c r="G291" s="186" t="s">
        <v>80</v>
      </c>
      <c r="H291" s="183">
        <v>5.4300000000000001E-2</v>
      </c>
      <c r="I291" s="185">
        <v>8.77</v>
      </c>
      <c r="J291" s="185">
        <v>0.47</v>
      </c>
    </row>
    <row r="292" spans="1:10" x14ac:dyDescent="0.2">
      <c r="A292" s="231"/>
      <c r="B292" s="231"/>
      <c r="C292" s="231"/>
      <c r="D292" s="231"/>
      <c r="E292" s="231" t="s">
        <v>336</v>
      </c>
      <c r="F292" s="232">
        <v>8.32</v>
      </c>
      <c r="G292" s="231" t="s">
        <v>335</v>
      </c>
      <c r="H292" s="232">
        <v>0</v>
      </c>
      <c r="I292" s="231" t="s">
        <v>334</v>
      </c>
      <c r="J292" s="232">
        <v>8.32</v>
      </c>
    </row>
    <row r="293" spans="1:10" x14ac:dyDescent="0.2">
      <c r="A293" s="231"/>
      <c r="B293" s="231"/>
      <c r="C293" s="231"/>
      <c r="D293" s="231"/>
      <c r="E293" s="231" t="s">
        <v>333</v>
      </c>
      <c r="F293" s="232">
        <v>3.75</v>
      </c>
      <c r="G293" s="231"/>
      <c r="H293" s="272" t="s">
        <v>332</v>
      </c>
      <c r="I293" s="272"/>
      <c r="J293" s="232">
        <v>19.23</v>
      </c>
    </row>
    <row r="294" spans="1:10" ht="50.1" customHeight="1" thickBot="1" x14ac:dyDescent="0.25">
      <c r="A294" s="249"/>
      <c r="B294" s="249"/>
      <c r="C294" s="249"/>
      <c r="D294" s="249"/>
      <c r="E294" s="249"/>
      <c r="F294" s="249"/>
      <c r="G294" s="249" t="s">
        <v>331</v>
      </c>
      <c r="H294" s="233">
        <v>7413</v>
      </c>
      <c r="I294" s="249" t="s">
        <v>330</v>
      </c>
      <c r="J294" s="252">
        <v>142551.99</v>
      </c>
    </row>
    <row r="295" spans="1:10" ht="0.95" customHeight="1" thickTop="1" x14ac:dyDescent="0.2">
      <c r="A295" s="178"/>
      <c r="B295" s="178"/>
      <c r="C295" s="178"/>
      <c r="D295" s="178"/>
      <c r="E295" s="178"/>
      <c r="F295" s="178"/>
      <c r="G295" s="178"/>
      <c r="H295" s="178"/>
      <c r="I295" s="178"/>
      <c r="J295" s="178"/>
    </row>
    <row r="296" spans="1:10" ht="18" customHeight="1" x14ac:dyDescent="0.2">
      <c r="A296" s="237" t="s">
        <v>124</v>
      </c>
      <c r="B296" s="239" t="s">
        <v>30</v>
      </c>
      <c r="C296" s="237" t="s">
        <v>31</v>
      </c>
      <c r="D296" s="237" t="s">
        <v>7</v>
      </c>
      <c r="E296" s="260" t="s">
        <v>360</v>
      </c>
      <c r="F296" s="260"/>
      <c r="G296" s="238" t="s">
        <v>32</v>
      </c>
      <c r="H296" s="239" t="s">
        <v>33</v>
      </c>
      <c r="I296" s="239" t="s">
        <v>34</v>
      </c>
      <c r="J296" s="239" t="s">
        <v>8</v>
      </c>
    </row>
    <row r="297" spans="1:10" ht="24" customHeight="1" x14ac:dyDescent="0.2">
      <c r="A297" s="243" t="s">
        <v>359</v>
      </c>
      <c r="B297" s="245" t="s">
        <v>125</v>
      </c>
      <c r="C297" s="243" t="s">
        <v>94</v>
      </c>
      <c r="D297" s="243" t="s">
        <v>493</v>
      </c>
      <c r="E297" s="274" t="s">
        <v>357</v>
      </c>
      <c r="F297" s="274"/>
      <c r="G297" s="244" t="s">
        <v>55</v>
      </c>
      <c r="H297" s="182">
        <v>1</v>
      </c>
      <c r="I297" s="246">
        <v>145.79</v>
      </c>
      <c r="J297" s="246">
        <v>145.79</v>
      </c>
    </row>
    <row r="298" spans="1:10" ht="15" customHeight="1" x14ac:dyDescent="0.2">
      <c r="A298" s="260" t="s">
        <v>492</v>
      </c>
      <c r="B298" s="269" t="s">
        <v>30</v>
      </c>
      <c r="C298" s="260" t="s">
        <v>31</v>
      </c>
      <c r="D298" s="260" t="s">
        <v>491</v>
      </c>
      <c r="E298" s="269" t="s">
        <v>349</v>
      </c>
      <c r="F298" s="273" t="s">
        <v>490</v>
      </c>
      <c r="G298" s="269"/>
      <c r="H298" s="273" t="s">
        <v>489</v>
      </c>
      <c r="I298" s="269"/>
      <c r="J298" s="269" t="s">
        <v>346</v>
      </c>
    </row>
    <row r="299" spans="1:10" ht="15" customHeight="1" x14ac:dyDescent="0.2">
      <c r="A299" s="269"/>
      <c r="B299" s="269"/>
      <c r="C299" s="269"/>
      <c r="D299" s="269"/>
      <c r="E299" s="269"/>
      <c r="F299" s="239" t="s">
        <v>488</v>
      </c>
      <c r="G299" s="239" t="s">
        <v>487</v>
      </c>
      <c r="H299" s="239" t="s">
        <v>488</v>
      </c>
      <c r="I299" s="239" t="s">
        <v>487</v>
      </c>
      <c r="J299" s="269"/>
    </row>
    <row r="300" spans="1:10" ht="24" customHeight="1" x14ac:dyDescent="0.2">
      <c r="A300" s="226" t="s">
        <v>372</v>
      </c>
      <c r="B300" s="184" t="s">
        <v>486</v>
      </c>
      <c r="C300" s="226" t="s">
        <v>94</v>
      </c>
      <c r="D300" s="226" t="s">
        <v>485</v>
      </c>
      <c r="E300" s="183">
        <v>1</v>
      </c>
      <c r="F300" s="185">
        <v>1</v>
      </c>
      <c r="G300" s="185">
        <v>0</v>
      </c>
      <c r="H300" s="227">
        <v>279.90499999999997</v>
      </c>
      <c r="I300" s="227">
        <v>121.3519</v>
      </c>
      <c r="J300" s="227">
        <v>279.90499999999997</v>
      </c>
    </row>
    <row r="301" spans="1:10" ht="20.100000000000001" customHeight="1" x14ac:dyDescent="0.2">
      <c r="A301" s="262"/>
      <c r="B301" s="262"/>
      <c r="C301" s="262"/>
      <c r="D301" s="262"/>
      <c r="E301" s="262"/>
      <c r="F301" s="262" t="s">
        <v>484</v>
      </c>
      <c r="G301" s="262"/>
      <c r="H301" s="262"/>
      <c r="I301" s="262"/>
      <c r="J301" s="234">
        <v>279.90499999999997</v>
      </c>
    </row>
    <row r="302" spans="1:10" ht="20.100000000000001" customHeight="1" x14ac:dyDescent="0.2">
      <c r="A302" s="237" t="s">
        <v>389</v>
      </c>
      <c r="B302" s="239" t="s">
        <v>30</v>
      </c>
      <c r="C302" s="237" t="s">
        <v>31</v>
      </c>
      <c r="D302" s="237" t="s">
        <v>388</v>
      </c>
      <c r="E302" s="239" t="s">
        <v>349</v>
      </c>
      <c r="F302" s="269" t="s">
        <v>387</v>
      </c>
      <c r="G302" s="269"/>
      <c r="H302" s="269"/>
      <c r="I302" s="269"/>
      <c r="J302" s="239" t="s">
        <v>346</v>
      </c>
    </row>
    <row r="303" spans="1:10" ht="24" customHeight="1" x14ac:dyDescent="0.2">
      <c r="A303" s="226" t="s">
        <v>372</v>
      </c>
      <c r="B303" s="184" t="s">
        <v>386</v>
      </c>
      <c r="C303" s="226" t="s">
        <v>94</v>
      </c>
      <c r="D303" s="226" t="s">
        <v>385</v>
      </c>
      <c r="E303" s="183">
        <v>1</v>
      </c>
      <c r="F303" s="226"/>
      <c r="G303" s="226"/>
      <c r="H303" s="226"/>
      <c r="I303" s="227">
        <v>19.4893</v>
      </c>
      <c r="J303" s="227">
        <v>19.4893</v>
      </c>
    </row>
    <row r="304" spans="1:10" ht="20.100000000000001" customHeight="1" x14ac:dyDescent="0.2">
      <c r="A304" s="262"/>
      <c r="B304" s="262"/>
      <c r="C304" s="262"/>
      <c r="D304" s="262"/>
      <c r="E304" s="262"/>
      <c r="F304" s="262" t="s">
        <v>384</v>
      </c>
      <c r="G304" s="262"/>
      <c r="H304" s="262"/>
      <c r="I304" s="262"/>
      <c r="J304" s="234">
        <v>19.4893</v>
      </c>
    </row>
    <row r="305" spans="1:10" ht="20.100000000000001" customHeight="1" x14ac:dyDescent="0.2">
      <c r="A305" s="262"/>
      <c r="B305" s="262"/>
      <c r="C305" s="262"/>
      <c r="D305" s="262"/>
      <c r="E305" s="262"/>
      <c r="F305" s="262" t="s">
        <v>383</v>
      </c>
      <c r="G305" s="262"/>
      <c r="H305" s="262"/>
      <c r="I305" s="262"/>
      <c r="J305" s="234">
        <v>0</v>
      </c>
    </row>
    <row r="306" spans="1:10" ht="20.100000000000001" customHeight="1" x14ac:dyDescent="0.2">
      <c r="A306" s="262"/>
      <c r="B306" s="262"/>
      <c r="C306" s="262"/>
      <c r="D306" s="262"/>
      <c r="E306" s="262"/>
      <c r="F306" s="262" t="s">
        <v>356</v>
      </c>
      <c r="G306" s="262"/>
      <c r="H306" s="262"/>
      <c r="I306" s="262"/>
      <c r="J306" s="234">
        <v>299.39429999999999</v>
      </c>
    </row>
    <row r="307" spans="1:10" ht="20.100000000000001" customHeight="1" x14ac:dyDescent="0.2">
      <c r="A307" s="262"/>
      <c r="B307" s="262"/>
      <c r="C307" s="262"/>
      <c r="D307" s="262"/>
      <c r="E307" s="262"/>
      <c r="F307" s="262" t="s">
        <v>355</v>
      </c>
      <c r="G307" s="262"/>
      <c r="H307" s="262"/>
      <c r="I307" s="262"/>
      <c r="J307" s="234">
        <v>0</v>
      </c>
    </row>
    <row r="308" spans="1:10" ht="20.100000000000001" customHeight="1" x14ac:dyDescent="0.2">
      <c r="A308" s="262"/>
      <c r="B308" s="262"/>
      <c r="C308" s="262"/>
      <c r="D308" s="262"/>
      <c r="E308" s="262"/>
      <c r="F308" s="262" t="s">
        <v>354</v>
      </c>
      <c r="G308" s="262"/>
      <c r="H308" s="262"/>
      <c r="I308" s="262"/>
      <c r="J308" s="234">
        <v>0</v>
      </c>
    </row>
    <row r="309" spans="1:10" ht="20.100000000000001" customHeight="1" x14ac:dyDescent="0.2">
      <c r="A309" s="262"/>
      <c r="B309" s="262"/>
      <c r="C309" s="262"/>
      <c r="D309" s="262"/>
      <c r="E309" s="262"/>
      <c r="F309" s="262" t="s">
        <v>353</v>
      </c>
      <c r="G309" s="262"/>
      <c r="H309" s="262"/>
      <c r="I309" s="262"/>
      <c r="J309" s="234">
        <v>223.63</v>
      </c>
    </row>
    <row r="310" spans="1:10" ht="20.100000000000001" customHeight="1" x14ac:dyDescent="0.2">
      <c r="A310" s="262"/>
      <c r="B310" s="262"/>
      <c r="C310" s="262"/>
      <c r="D310" s="262"/>
      <c r="E310" s="262"/>
      <c r="F310" s="262" t="s">
        <v>352</v>
      </c>
      <c r="G310" s="262"/>
      <c r="H310" s="262"/>
      <c r="I310" s="262"/>
      <c r="J310" s="234">
        <v>1.3388</v>
      </c>
    </row>
    <row r="311" spans="1:10" ht="20.100000000000001" customHeight="1" x14ac:dyDescent="0.2">
      <c r="A311" s="237" t="s">
        <v>483</v>
      </c>
      <c r="B311" s="239" t="s">
        <v>31</v>
      </c>
      <c r="C311" s="237" t="s">
        <v>30</v>
      </c>
      <c r="D311" s="237" t="s">
        <v>391</v>
      </c>
      <c r="E311" s="239" t="s">
        <v>349</v>
      </c>
      <c r="F311" s="239" t="s">
        <v>348</v>
      </c>
      <c r="G311" s="269" t="s">
        <v>347</v>
      </c>
      <c r="H311" s="269"/>
      <c r="I311" s="269"/>
      <c r="J311" s="239" t="s">
        <v>346</v>
      </c>
    </row>
    <row r="312" spans="1:10" ht="24" customHeight="1" x14ac:dyDescent="0.2">
      <c r="A312" s="226" t="s">
        <v>372</v>
      </c>
      <c r="B312" s="184" t="s">
        <v>94</v>
      </c>
      <c r="C312" s="226" t="s">
        <v>479</v>
      </c>
      <c r="D312" s="226" t="s">
        <v>482</v>
      </c>
      <c r="E312" s="183">
        <v>1</v>
      </c>
      <c r="F312" s="186" t="s">
        <v>55</v>
      </c>
      <c r="G312" s="276">
        <v>141.95660000000001</v>
      </c>
      <c r="H312" s="276"/>
      <c r="I312" s="275"/>
      <c r="J312" s="227">
        <v>141.95660000000001</v>
      </c>
    </row>
    <row r="313" spans="1:10" ht="20.100000000000001" customHeight="1" x14ac:dyDescent="0.2">
      <c r="A313" s="262"/>
      <c r="B313" s="262"/>
      <c r="C313" s="262"/>
      <c r="D313" s="262"/>
      <c r="E313" s="262"/>
      <c r="F313" s="262" t="s">
        <v>481</v>
      </c>
      <c r="G313" s="262"/>
      <c r="H313" s="262"/>
      <c r="I313" s="262"/>
      <c r="J313" s="234">
        <v>141.95660000000001</v>
      </c>
    </row>
    <row r="314" spans="1:10" ht="20.100000000000001" customHeight="1" x14ac:dyDescent="0.2">
      <c r="A314" s="237" t="s">
        <v>379</v>
      </c>
      <c r="B314" s="239" t="s">
        <v>31</v>
      </c>
      <c r="C314" s="237" t="s">
        <v>372</v>
      </c>
      <c r="D314" s="237" t="s">
        <v>378</v>
      </c>
      <c r="E314" s="239" t="s">
        <v>30</v>
      </c>
      <c r="F314" s="239" t="s">
        <v>349</v>
      </c>
      <c r="G314" s="238" t="s">
        <v>348</v>
      </c>
      <c r="H314" s="269" t="s">
        <v>347</v>
      </c>
      <c r="I314" s="269"/>
      <c r="J314" s="239" t="s">
        <v>346</v>
      </c>
    </row>
    <row r="315" spans="1:10" ht="39" customHeight="1" x14ac:dyDescent="0.2">
      <c r="A315" s="222" t="s">
        <v>377</v>
      </c>
      <c r="B315" s="181" t="s">
        <v>94</v>
      </c>
      <c r="C315" s="222" t="s">
        <v>479</v>
      </c>
      <c r="D315" s="222" t="s">
        <v>480</v>
      </c>
      <c r="E315" s="181">
        <v>5914647</v>
      </c>
      <c r="F315" s="180">
        <v>1.5</v>
      </c>
      <c r="G315" s="179" t="s">
        <v>375</v>
      </c>
      <c r="H315" s="270">
        <v>1.66</v>
      </c>
      <c r="I315" s="271"/>
      <c r="J315" s="221">
        <v>2.4900000000000002</v>
      </c>
    </row>
    <row r="316" spans="1:10" ht="20.100000000000001" customHeight="1" x14ac:dyDescent="0.2">
      <c r="A316" s="262"/>
      <c r="B316" s="262"/>
      <c r="C316" s="262"/>
      <c r="D316" s="262"/>
      <c r="E316" s="262"/>
      <c r="F316" s="262" t="s">
        <v>374</v>
      </c>
      <c r="G316" s="262"/>
      <c r="H316" s="262"/>
      <c r="I316" s="262"/>
      <c r="J316" s="234">
        <v>2.4900000000000002</v>
      </c>
    </row>
    <row r="317" spans="1:10" ht="20.100000000000001" customHeight="1" x14ac:dyDescent="0.2">
      <c r="A317" s="237" t="s">
        <v>373</v>
      </c>
      <c r="B317" s="239" t="s">
        <v>31</v>
      </c>
      <c r="C317" s="237" t="s">
        <v>372</v>
      </c>
      <c r="D317" s="237" t="s">
        <v>367</v>
      </c>
      <c r="E317" s="239" t="s">
        <v>349</v>
      </c>
      <c r="F317" s="239" t="s">
        <v>348</v>
      </c>
      <c r="G317" s="273" t="s">
        <v>371</v>
      </c>
      <c r="H317" s="269"/>
      <c r="I317" s="269"/>
      <c r="J317" s="239" t="s">
        <v>346</v>
      </c>
    </row>
    <row r="318" spans="1:10" ht="20.100000000000001" customHeight="1" x14ac:dyDescent="0.2">
      <c r="A318" s="238"/>
      <c r="B318" s="238"/>
      <c r="C318" s="238"/>
      <c r="D318" s="238"/>
      <c r="E318" s="238"/>
      <c r="F318" s="238"/>
      <c r="G318" s="238" t="s">
        <v>370</v>
      </c>
      <c r="H318" s="238" t="s">
        <v>369</v>
      </c>
      <c r="I318" s="238" t="s">
        <v>368</v>
      </c>
      <c r="J318" s="238"/>
    </row>
    <row r="319" spans="1:10" ht="50.1" customHeight="1" x14ac:dyDescent="0.2">
      <c r="A319" s="222" t="s">
        <v>367</v>
      </c>
      <c r="B319" s="181" t="s">
        <v>94</v>
      </c>
      <c r="C319" s="222" t="s">
        <v>479</v>
      </c>
      <c r="D319" s="222" t="s">
        <v>478</v>
      </c>
      <c r="E319" s="180">
        <v>1.5</v>
      </c>
      <c r="F319" s="179" t="s">
        <v>365</v>
      </c>
      <c r="G319" s="181" t="s">
        <v>364</v>
      </c>
      <c r="H319" s="181" t="s">
        <v>363</v>
      </c>
      <c r="I319" s="181" t="s">
        <v>362</v>
      </c>
      <c r="J319" s="221">
        <v>0</v>
      </c>
    </row>
    <row r="320" spans="1:10" ht="20.100000000000001" customHeight="1" x14ac:dyDescent="0.2">
      <c r="A320" s="262"/>
      <c r="B320" s="262"/>
      <c r="C320" s="262"/>
      <c r="D320" s="262"/>
      <c r="E320" s="262"/>
      <c r="F320" s="262" t="s">
        <v>361</v>
      </c>
      <c r="G320" s="262"/>
      <c r="H320" s="262"/>
      <c r="I320" s="262"/>
      <c r="J320" s="234">
        <v>0</v>
      </c>
    </row>
    <row r="321" spans="1:10" x14ac:dyDescent="0.2">
      <c r="A321" s="231"/>
      <c r="B321" s="231"/>
      <c r="C321" s="231"/>
      <c r="D321" s="231"/>
      <c r="E321" s="231" t="s">
        <v>336</v>
      </c>
      <c r="F321" s="232">
        <v>8.7149756293878278E-2</v>
      </c>
      <c r="G321" s="231" t="s">
        <v>335</v>
      </c>
      <c r="H321" s="232">
        <v>0</v>
      </c>
      <c r="I321" s="231" t="s">
        <v>334</v>
      </c>
      <c r="J321" s="232">
        <v>8.7149756293878278E-2</v>
      </c>
    </row>
    <row r="322" spans="1:10" x14ac:dyDescent="0.2">
      <c r="A322" s="231"/>
      <c r="B322" s="231"/>
      <c r="C322" s="231"/>
      <c r="D322" s="231"/>
      <c r="E322" s="231" t="s">
        <v>333</v>
      </c>
      <c r="F322" s="232">
        <v>35.32</v>
      </c>
      <c r="G322" s="231"/>
      <c r="H322" s="272" t="s">
        <v>332</v>
      </c>
      <c r="I322" s="272"/>
      <c r="J322" s="232">
        <v>181.11</v>
      </c>
    </row>
    <row r="323" spans="1:10" ht="50.1" customHeight="1" thickBot="1" x14ac:dyDescent="0.25">
      <c r="A323" s="249"/>
      <c r="B323" s="249"/>
      <c r="C323" s="249"/>
      <c r="D323" s="249"/>
      <c r="E323" s="249"/>
      <c r="F323" s="249"/>
      <c r="G323" s="249" t="s">
        <v>331</v>
      </c>
      <c r="H323" s="233">
        <v>185.33</v>
      </c>
      <c r="I323" s="249" t="s">
        <v>330</v>
      </c>
      <c r="J323" s="252">
        <v>33565.11</v>
      </c>
    </row>
    <row r="324" spans="1:10" ht="0.95" customHeight="1" thickTop="1" x14ac:dyDescent="0.2">
      <c r="A324" s="178"/>
      <c r="B324" s="178"/>
      <c r="C324" s="178"/>
      <c r="D324" s="178"/>
      <c r="E324" s="178"/>
      <c r="F324" s="178"/>
      <c r="G324" s="178"/>
      <c r="H324" s="178"/>
      <c r="I324" s="178"/>
      <c r="J324" s="178"/>
    </row>
    <row r="325" spans="1:10" ht="18" customHeight="1" x14ac:dyDescent="0.2">
      <c r="A325" s="237" t="s">
        <v>127</v>
      </c>
      <c r="B325" s="239" t="s">
        <v>30</v>
      </c>
      <c r="C325" s="237" t="s">
        <v>31</v>
      </c>
      <c r="D325" s="237" t="s">
        <v>7</v>
      </c>
      <c r="E325" s="260" t="s">
        <v>360</v>
      </c>
      <c r="F325" s="260"/>
      <c r="G325" s="238" t="s">
        <v>32</v>
      </c>
      <c r="H325" s="239" t="s">
        <v>33</v>
      </c>
      <c r="I325" s="239" t="s">
        <v>34</v>
      </c>
      <c r="J325" s="239" t="s">
        <v>8</v>
      </c>
    </row>
    <row r="326" spans="1:10" ht="51.95" customHeight="1" x14ac:dyDescent="0.2">
      <c r="A326" s="243" t="s">
        <v>359</v>
      </c>
      <c r="B326" s="245" t="s">
        <v>128</v>
      </c>
      <c r="C326" s="243" t="s">
        <v>37</v>
      </c>
      <c r="D326" s="243" t="s">
        <v>129</v>
      </c>
      <c r="E326" s="274" t="s">
        <v>413</v>
      </c>
      <c r="F326" s="274"/>
      <c r="G326" s="244" t="s">
        <v>130</v>
      </c>
      <c r="H326" s="182">
        <v>1</v>
      </c>
      <c r="I326" s="246">
        <v>3704.23</v>
      </c>
      <c r="J326" s="246">
        <v>3704.23</v>
      </c>
    </row>
    <row r="327" spans="1:10" ht="39" customHeight="1" x14ac:dyDescent="0.2">
      <c r="A327" s="222" t="s">
        <v>397</v>
      </c>
      <c r="B327" s="181" t="s">
        <v>477</v>
      </c>
      <c r="C327" s="222" t="s">
        <v>37</v>
      </c>
      <c r="D327" s="222" t="s">
        <v>476</v>
      </c>
      <c r="E327" s="271" t="s">
        <v>467</v>
      </c>
      <c r="F327" s="271"/>
      <c r="G327" s="179" t="s">
        <v>55</v>
      </c>
      <c r="H327" s="180">
        <v>0.94079999999999997</v>
      </c>
      <c r="I327" s="187">
        <v>169.97</v>
      </c>
      <c r="J327" s="187">
        <v>159.9</v>
      </c>
    </row>
    <row r="328" spans="1:10" ht="65.099999999999994" customHeight="1" x14ac:dyDescent="0.2">
      <c r="A328" s="222" t="s">
        <v>397</v>
      </c>
      <c r="B328" s="181" t="s">
        <v>466</v>
      </c>
      <c r="C328" s="222" t="s">
        <v>37</v>
      </c>
      <c r="D328" s="222" t="s">
        <v>465</v>
      </c>
      <c r="E328" s="271" t="s">
        <v>461</v>
      </c>
      <c r="F328" s="271"/>
      <c r="G328" s="179" t="s">
        <v>464</v>
      </c>
      <c r="H328" s="180">
        <v>0.16009999999999999</v>
      </c>
      <c r="I328" s="187">
        <v>134.85</v>
      </c>
      <c r="J328" s="187">
        <v>21.58</v>
      </c>
    </row>
    <row r="329" spans="1:10" ht="65.099999999999994" customHeight="1" x14ac:dyDescent="0.2">
      <c r="A329" s="222" t="s">
        <v>397</v>
      </c>
      <c r="B329" s="181" t="s">
        <v>463</v>
      </c>
      <c r="C329" s="222" t="s">
        <v>37</v>
      </c>
      <c r="D329" s="222" t="s">
        <v>462</v>
      </c>
      <c r="E329" s="271" t="s">
        <v>461</v>
      </c>
      <c r="F329" s="271"/>
      <c r="G329" s="179" t="s">
        <v>460</v>
      </c>
      <c r="H329" s="180">
        <v>0.32629999999999998</v>
      </c>
      <c r="I329" s="187">
        <v>53.35</v>
      </c>
      <c r="J329" s="187">
        <v>17.399999999999999</v>
      </c>
    </row>
    <row r="330" spans="1:10" ht="39" customHeight="1" x14ac:dyDescent="0.2">
      <c r="A330" s="222" t="s">
        <v>397</v>
      </c>
      <c r="B330" s="181" t="s">
        <v>412</v>
      </c>
      <c r="C330" s="222" t="s">
        <v>37</v>
      </c>
      <c r="D330" s="222" t="s">
        <v>411</v>
      </c>
      <c r="E330" s="271" t="s">
        <v>403</v>
      </c>
      <c r="F330" s="271"/>
      <c r="G330" s="179" t="s">
        <v>55</v>
      </c>
      <c r="H330" s="180">
        <v>0.05</v>
      </c>
      <c r="I330" s="187">
        <v>442.11</v>
      </c>
      <c r="J330" s="187">
        <v>22.1</v>
      </c>
    </row>
    <row r="331" spans="1:10" ht="24" customHeight="1" x14ac:dyDescent="0.2">
      <c r="A331" s="222" t="s">
        <v>397</v>
      </c>
      <c r="B331" s="181" t="s">
        <v>410</v>
      </c>
      <c r="C331" s="222" t="s">
        <v>37</v>
      </c>
      <c r="D331" s="222" t="s">
        <v>409</v>
      </c>
      <c r="E331" s="271" t="s">
        <v>403</v>
      </c>
      <c r="F331" s="271"/>
      <c r="G331" s="179" t="s">
        <v>406</v>
      </c>
      <c r="H331" s="180">
        <v>21.3964</v>
      </c>
      <c r="I331" s="187">
        <v>24.84</v>
      </c>
      <c r="J331" s="187">
        <v>531.48</v>
      </c>
    </row>
    <row r="332" spans="1:10" ht="24" customHeight="1" x14ac:dyDescent="0.2">
      <c r="A332" s="222" t="s">
        <v>397</v>
      </c>
      <c r="B332" s="181" t="s">
        <v>408</v>
      </c>
      <c r="C332" s="222" t="s">
        <v>37</v>
      </c>
      <c r="D332" s="222" t="s">
        <v>407</v>
      </c>
      <c r="E332" s="271" t="s">
        <v>403</v>
      </c>
      <c r="F332" s="271"/>
      <c r="G332" s="179" t="s">
        <v>406</v>
      </c>
      <c r="H332" s="180">
        <v>16.811399999999999</v>
      </c>
      <c r="I332" s="187">
        <v>20.28</v>
      </c>
      <c r="J332" s="187">
        <v>340.93</v>
      </c>
    </row>
    <row r="333" spans="1:10" ht="39" customHeight="1" x14ac:dyDescent="0.2">
      <c r="A333" s="222" t="s">
        <v>397</v>
      </c>
      <c r="B333" s="181" t="s">
        <v>405</v>
      </c>
      <c r="C333" s="222" t="s">
        <v>37</v>
      </c>
      <c r="D333" s="222" t="s">
        <v>404</v>
      </c>
      <c r="E333" s="271" t="s">
        <v>403</v>
      </c>
      <c r="F333" s="271"/>
      <c r="G333" s="179" t="s">
        <v>55</v>
      </c>
      <c r="H333" s="180">
        <v>0.63790000000000002</v>
      </c>
      <c r="I333" s="187">
        <v>530.35</v>
      </c>
      <c r="J333" s="187">
        <v>338.31</v>
      </c>
    </row>
    <row r="334" spans="1:10" ht="26.1" customHeight="1" x14ac:dyDescent="0.2">
      <c r="A334" s="222" t="s">
        <v>397</v>
      </c>
      <c r="B334" s="181" t="s">
        <v>459</v>
      </c>
      <c r="C334" s="222" t="s">
        <v>37</v>
      </c>
      <c r="D334" s="222" t="s">
        <v>458</v>
      </c>
      <c r="E334" s="271" t="s">
        <v>394</v>
      </c>
      <c r="F334" s="271"/>
      <c r="G334" s="179" t="s">
        <v>55</v>
      </c>
      <c r="H334" s="180">
        <v>5.9799999999999999E-2</v>
      </c>
      <c r="I334" s="187">
        <v>963.39</v>
      </c>
      <c r="J334" s="187">
        <v>57.61</v>
      </c>
    </row>
    <row r="335" spans="1:10" ht="26.1" customHeight="1" x14ac:dyDescent="0.2">
      <c r="A335" s="222" t="s">
        <v>397</v>
      </c>
      <c r="B335" s="181" t="s">
        <v>402</v>
      </c>
      <c r="C335" s="222" t="s">
        <v>37</v>
      </c>
      <c r="D335" s="222" t="s">
        <v>401</v>
      </c>
      <c r="E335" s="271" t="s">
        <v>394</v>
      </c>
      <c r="F335" s="271"/>
      <c r="G335" s="179" t="s">
        <v>55</v>
      </c>
      <c r="H335" s="180">
        <v>0.1046</v>
      </c>
      <c r="I335" s="187">
        <v>929.54</v>
      </c>
      <c r="J335" s="187">
        <v>97.22</v>
      </c>
    </row>
    <row r="336" spans="1:10" ht="26.1" customHeight="1" x14ac:dyDescent="0.2">
      <c r="A336" s="222" t="s">
        <v>397</v>
      </c>
      <c r="B336" s="181" t="s">
        <v>457</v>
      </c>
      <c r="C336" s="222" t="s">
        <v>37</v>
      </c>
      <c r="D336" s="222" t="s">
        <v>456</v>
      </c>
      <c r="E336" s="271" t="s">
        <v>394</v>
      </c>
      <c r="F336" s="271"/>
      <c r="G336" s="179" t="s">
        <v>398</v>
      </c>
      <c r="H336" s="180">
        <v>1.9743999999999999</v>
      </c>
      <c r="I336" s="187">
        <v>11.51</v>
      </c>
      <c r="J336" s="187">
        <v>22.72</v>
      </c>
    </row>
    <row r="337" spans="1:10" ht="26.1" customHeight="1" x14ac:dyDescent="0.2">
      <c r="A337" s="222" t="s">
        <v>397</v>
      </c>
      <c r="B337" s="181" t="s">
        <v>400</v>
      </c>
      <c r="C337" s="222" t="s">
        <v>37</v>
      </c>
      <c r="D337" s="222" t="s">
        <v>399</v>
      </c>
      <c r="E337" s="271" t="s">
        <v>394</v>
      </c>
      <c r="F337" s="271"/>
      <c r="G337" s="179" t="s">
        <v>398</v>
      </c>
      <c r="H337" s="180">
        <v>4.1955999999999998</v>
      </c>
      <c r="I337" s="187">
        <v>11.02</v>
      </c>
      <c r="J337" s="187">
        <v>46.23</v>
      </c>
    </row>
    <row r="338" spans="1:10" ht="39" customHeight="1" x14ac:dyDescent="0.2">
      <c r="A338" s="222" t="s">
        <v>397</v>
      </c>
      <c r="B338" s="181" t="s">
        <v>475</v>
      </c>
      <c r="C338" s="222" t="s">
        <v>37</v>
      </c>
      <c r="D338" s="222" t="s">
        <v>474</v>
      </c>
      <c r="E338" s="271" t="s">
        <v>394</v>
      </c>
      <c r="F338" s="271"/>
      <c r="G338" s="179" t="s">
        <v>398</v>
      </c>
      <c r="H338" s="180">
        <v>21.102399999999999</v>
      </c>
      <c r="I338" s="187">
        <v>16.13</v>
      </c>
      <c r="J338" s="187">
        <v>340.38</v>
      </c>
    </row>
    <row r="339" spans="1:10" ht="39" customHeight="1" x14ac:dyDescent="0.2">
      <c r="A339" s="222" t="s">
        <v>397</v>
      </c>
      <c r="B339" s="181" t="s">
        <v>455</v>
      </c>
      <c r="C339" s="222" t="s">
        <v>37</v>
      </c>
      <c r="D339" s="222" t="s">
        <v>454</v>
      </c>
      <c r="E339" s="271" t="s">
        <v>394</v>
      </c>
      <c r="F339" s="271"/>
      <c r="G339" s="179" t="s">
        <v>55</v>
      </c>
      <c r="H339" s="180">
        <v>0.79500000000000004</v>
      </c>
      <c r="I339" s="187">
        <v>435.77</v>
      </c>
      <c r="J339" s="187">
        <v>346.43</v>
      </c>
    </row>
    <row r="340" spans="1:10" ht="39" customHeight="1" x14ac:dyDescent="0.2">
      <c r="A340" s="222" t="s">
        <v>397</v>
      </c>
      <c r="B340" s="181" t="s">
        <v>473</v>
      </c>
      <c r="C340" s="222" t="s">
        <v>37</v>
      </c>
      <c r="D340" s="222" t="s">
        <v>472</v>
      </c>
      <c r="E340" s="271" t="s">
        <v>394</v>
      </c>
      <c r="F340" s="271"/>
      <c r="G340" s="179" t="s">
        <v>55</v>
      </c>
      <c r="H340" s="180">
        <v>0.49909999999999999</v>
      </c>
      <c r="I340" s="187">
        <v>1457.71</v>
      </c>
      <c r="J340" s="187">
        <v>727.54</v>
      </c>
    </row>
    <row r="341" spans="1:10" ht="39" customHeight="1" x14ac:dyDescent="0.2">
      <c r="A341" s="222" t="s">
        <v>397</v>
      </c>
      <c r="B341" s="181" t="s">
        <v>471</v>
      </c>
      <c r="C341" s="222" t="s">
        <v>37</v>
      </c>
      <c r="D341" s="222" t="s">
        <v>470</v>
      </c>
      <c r="E341" s="271" t="s">
        <v>394</v>
      </c>
      <c r="F341" s="271"/>
      <c r="G341" s="179" t="s">
        <v>55</v>
      </c>
      <c r="H341" s="180">
        <v>2.2100000000000002E-2</v>
      </c>
      <c r="I341" s="187">
        <v>3856.26</v>
      </c>
      <c r="J341" s="187">
        <v>85.22</v>
      </c>
    </row>
    <row r="342" spans="1:10" ht="26.1" customHeight="1" x14ac:dyDescent="0.2">
      <c r="A342" s="226" t="s">
        <v>372</v>
      </c>
      <c r="B342" s="184" t="s">
        <v>451</v>
      </c>
      <c r="C342" s="226" t="s">
        <v>37</v>
      </c>
      <c r="D342" s="226" t="s">
        <v>450</v>
      </c>
      <c r="E342" s="275" t="s">
        <v>391</v>
      </c>
      <c r="F342" s="275"/>
      <c r="G342" s="186" t="s">
        <v>130</v>
      </c>
      <c r="H342" s="183">
        <v>35.700000000000003</v>
      </c>
      <c r="I342" s="185">
        <v>2.82</v>
      </c>
      <c r="J342" s="185">
        <v>100.67</v>
      </c>
    </row>
    <row r="343" spans="1:10" ht="26.1" customHeight="1" x14ac:dyDescent="0.2">
      <c r="A343" s="226" t="s">
        <v>372</v>
      </c>
      <c r="B343" s="184" t="s">
        <v>449</v>
      </c>
      <c r="C343" s="226" t="s">
        <v>37</v>
      </c>
      <c r="D343" s="226" t="s">
        <v>448</v>
      </c>
      <c r="E343" s="275" t="s">
        <v>391</v>
      </c>
      <c r="F343" s="275"/>
      <c r="G343" s="186" t="s">
        <v>264</v>
      </c>
      <c r="H343" s="183">
        <v>1.9400000000000001E-2</v>
      </c>
      <c r="I343" s="185">
        <v>9.34</v>
      </c>
      <c r="J343" s="185">
        <v>0.18</v>
      </c>
    </row>
    <row r="344" spans="1:10" ht="26.1" customHeight="1" x14ac:dyDescent="0.2">
      <c r="A344" s="226" t="s">
        <v>372</v>
      </c>
      <c r="B344" s="184" t="s">
        <v>447</v>
      </c>
      <c r="C344" s="226" t="s">
        <v>37</v>
      </c>
      <c r="D344" s="226" t="s">
        <v>446</v>
      </c>
      <c r="E344" s="275" t="s">
        <v>391</v>
      </c>
      <c r="F344" s="275"/>
      <c r="G344" s="186" t="s">
        <v>80</v>
      </c>
      <c r="H344" s="183">
        <v>0.42180000000000001</v>
      </c>
      <c r="I344" s="185">
        <v>11.05</v>
      </c>
      <c r="J344" s="185">
        <v>4.66</v>
      </c>
    </row>
    <row r="345" spans="1:10" ht="26.1" customHeight="1" x14ac:dyDescent="0.2">
      <c r="A345" s="226" t="s">
        <v>372</v>
      </c>
      <c r="B345" s="184" t="s">
        <v>445</v>
      </c>
      <c r="C345" s="226" t="s">
        <v>37</v>
      </c>
      <c r="D345" s="226" t="s">
        <v>444</v>
      </c>
      <c r="E345" s="275" t="s">
        <v>391</v>
      </c>
      <c r="F345" s="275"/>
      <c r="G345" s="186" t="s">
        <v>80</v>
      </c>
      <c r="H345" s="183">
        <v>0.50160000000000005</v>
      </c>
      <c r="I345" s="185">
        <v>3.87</v>
      </c>
      <c r="J345" s="185">
        <v>1.94</v>
      </c>
    </row>
    <row r="346" spans="1:10" ht="26.1" customHeight="1" x14ac:dyDescent="0.2">
      <c r="A346" s="226" t="s">
        <v>372</v>
      </c>
      <c r="B346" s="184" t="s">
        <v>443</v>
      </c>
      <c r="C346" s="226" t="s">
        <v>37</v>
      </c>
      <c r="D346" s="226" t="s">
        <v>442</v>
      </c>
      <c r="E346" s="275" t="s">
        <v>391</v>
      </c>
      <c r="F346" s="275"/>
      <c r="G346" s="186" t="s">
        <v>398</v>
      </c>
      <c r="H346" s="183">
        <v>4.4499999999999998E-2</v>
      </c>
      <c r="I346" s="185">
        <v>24.62</v>
      </c>
      <c r="J346" s="185">
        <v>1.0900000000000001</v>
      </c>
    </row>
    <row r="347" spans="1:10" ht="26.1" customHeight="1" x14ac:dyDescent="0.2">
      <c r="A347" s="226" t="s">
        <v>372</v>
      </c>
      <c r="B347" s="184" t="s">
        <v>441</v>
      </c>
      <c r="C347" s="226" t="s">
        <v>37</v>
      </c>
      <c r="D347" s="226" t="s">
        <v>440</v>
      </c>
      <c r="E347" s="275" t="s">
        <v>391</v>
      </c>
      <c r="F347" s="275"/>
      <c r="G347" s="186" t="s">
        <v>80</v>
      </c>
      <c r="H347" s="183">
        <v>1.5731999999999999</v>
      </c>
      <c r="I347" s="185">
        <v>12.55</v>
      </c>
      <c r="J347" s="185">
        <v>19.739999999999998</v>
      </c>
    </row>
    <row r="348" spans="1:10" ht="26.1" customHeight="1" x14ac:dyDescent="0.2">
      <c r="A348" s="226" t="s">
        <v>372</v>
      </c>
      <c r="B348" s="184" t="s">
        <v>439</v>
      </c>
      <c r="C348" s="226" t="s">
        <v>37</v>
      </c>
      <c r="D348" s="226" t="s">
        <v>438</v>
      </c>
      <c r="E348" s="275" t="s">
        <v>391</v>
      </c>
      <c r="F348" s="275"/>
      <c r="G348" s="186" t="s">
        <v>130</v>
      </c>
      <c r="H348" s="183">
        <v>92.506500000000003</v>
      </c>
      <c r="I348" s="185">
        <v>4.55</v>
      </c>
      <c r="J348" s="185">
        <v>420.9</v>
      </c>
    </row>
    <row r="349" spans="1:10" x14ac:dyDescent="0.2">
      <c r="A349" s="231"/>
      <c r="B349" s="231"/>
      <c r="C349" s="231"/>
      <c r="D349" s="231"/>
      <c r="E349" s="231" t="s">
        <v>336</v>
      </c>
      <c r="F349" s="232">
        <v>1100.8399999999999</v>
      </c>
      <c r="G349" s="231" t="s">
        <v>335</v>
      </c>
      <c r="H349" s="232">
        <v>0</v>
      </c>
      <c r="I349" s="231" t="s">
        <v>334</v>
      </c>
      <c r="J349" s="232">
        <v>1100.8399999999999</v>
      </c>
    </row>
    <row r="350" spans="1:10" x14ac:dyDescent="0.2">
      <c r="A350" s="231"/>
      <c r="B350" s="231"/>
      <c r="C350" s="231"/>
      <c r="D350" s="231"/>
      <c r="E350" s="231" t="s">
        <v>333</v>
      </c>
      <c r="F350" s="232">
        <v>897.53</v>
      </c>
      <c r="G350" s="231"/>
      <c r="H350" s="272" t="s">
        <v>332</v>
      </c>
      <c r="I350" s="272"/>
      <c r="J350" s="232">
        <v>4601.76</v>
      </c>
    </row>
    <row r="351" spans="1:10" ht="50.1" customHeight="1" thickBot="1" x14ac:dyDescent="0.25">
      <c r="A351" s="249"/>
      <c r="B351" s="249"/>
      <c r="C351" s="249"/>
      <c r="D351" s="249"/>
      <c r="E351" s="249"/>
      <c r="F351" s="249"/>
      <c r="G351" s="249" t="s">
        <v>331</v>
      </c>
      <c r="H351" s="233">
        <v>39</v>
      </c>
      <c r="I351" s="249" t="s">
        <v>330</v>
      </c>
      <c r="J351" s="252">
        <v>179468.64</v>
      </c>
    </row>
    <row r="352" spans="1:10" ht="0.95" customHeight="1" thickTop="1" x14ac:dyDescent="0.2">
      <c r="A352" s="178"/>
      <c r="B352" s="178"/>
      <c r="C352" s="178"/>
      <c r="D352" s="178"/>
      <c r="E352" s="178"/>
      <c r="F352" s="178"/>
      <c r="G352" s="178"/>
      <c r="H352" s="178"/>
      <c r="I352" s="178"/>
      <c r="J352" s="178"/>
    </row>
    <row r="353" spans="1:10" ht="18" customHeight="1" x14ac:dyDescent="0.2">
      <c r="A353" s="237" t="s">
        <v>131</v>
      </c>
      <c r="B353" s="239" t="s">
        <v>30</v>
      </c>
      <c r="C353" s="237" t="s">
        <v>31</v>
      </c>
      <c r="D353" s="237" t="s">
        <v>7</v>
      </c>
      <c r="E353" s="260" t="s">
        <v>360</v>
      </c>
      <c r="F353" s="260"/>
      <c r="G353" s="238" t="s">
        <v>32</v>
      </c>
      <c r="H353" s="239" t="s">
        <v>33</v>
      </c>
      <c r="I353" s="239" t="s">
        <v>34</v>
      </c>
      <c r="J353" s="239" t="s">
        <v>8</v>
      </c>
    </row>
    <row r="354" spans="1:10" ht="39" customHeight="1" x14ac:dyDescent="0.2">
      <c r="A354" s="243" t="s">
        <v>359</v>
      </c>
      <c r="B354" s="245" t="s">
        <v>132</v>
      </c>
      <c r="C354" s="243" t="s">
        <v>37</v>
      </c>
      <c r="D354" s="243" t="s">
        <v>133</v>
      </c>
      <c r="E354" s="274" t="s">
        <v>413</v>
      </c>
      <c r="F354" s="274"/>
      <c r="G354" s="244" t="s">
        <v>130</v>
      </c>
      <c r="H354" s="182">
        <v>1</v>
      </c>
      <c r="I354" s="246">
        <v>2116.56</v>
      </c>
      <c r="J354" s="246">
        <v>2116.56</v>
      </c>
    </row>
    <row r="355" spans="1:10" ht="39" customHeight="1" x14ac:dyDescent="0.2">
      <c r="A355" s="222" t="s">
        <v>397</v>
      </c>
      <c r="B355" s="181" t="s">
        <v>469</v>
      </c>
      <c r="C355" s="222" t="s">
        <v>37</v>
      </c>
      <c r="D355" s="222" t="s">
        <v>468</v>
      </c>
      <c r="E355" s="271" t="s">
        <v>467</v>
      </c>
      <c r="F355" s="271"/>
      <c r="G355" s="179" t="s">
        <v>45</v>
      </c>
      <c r="H355" s="180">
        <v>2.08</v>
      </c>
      <c r="I355" s="187">
        <v>2.86</v>
      </c>
      <c r="J355" s="187">
        <v>5.94</v>
      </c>
    </row>
    <row r="356" spans="1:10" ht="65.099999999999994" customHeight="1" x14ac:dyDescent="0.2">
      <c r="A356" s="222" t="s">
        <v>397</v>
      </c>
      <c r="B356" s="181" t="s">
        <v>466</v>
      </c>
      <c r="C356" s="222" t="s">
        <v>37</v>
      </c>
      <c r="D356" s="222" t="s">
        <v>465</v>
      </c>
      <c r="E356" s="271" t="s">
        <v>461</v>
      </c>
      <c r="F356" s="271"/>
      <c r="G356" s="179" t="s">
        <v>464</v>
      </c>
      <c r="H356" s="180">
        <v>5.28E-2</v>
      </c>
      <c r="I356" s="187">
        <v>134.85</v>
      </c>
      <c r="J356" s="187">
        <v>7.12</v>
      </c>
    </row>
    <row r="357" spans="1:10" ht="65.099999999999994" customHeight="1" x14ac:dyDescent="0.2">
      <c r="A357" s="222" t="s">
        <v>397</v>
      </c>
      <c r="B357" s="181" t="s">
        <v>463</v>
      </c>
      <c r="C357" s="222" t="s">
        <v>37</v>
      </c>
      <c r="D357" s="222" t="s">
        <v>462</v>
      </c>
      <c r="E357" s="271" t="s">
        <v>461</v>
      </c>
      <c r="F357" s="271"/>
      <c r="G357" s="179" t="s">
        <v>460</v>
      </c>
      <c r="H357" s="180">
        <v>0.1075</v>
      </c>
      <c r="I357" s="187">
        <v>53.35</v>
      </c>
      <c r="J357" s="187">
        <v>5.73</v>
      </c>
    </row>
    <row r="358" spans="1:10" ht="39" customHeight="1" x14ac:dyDescent="0.2">
      <c r="A358" s="222" t="s">
        <v>397</v>
      </c>
      <c r="B358" s="181" t="s">
        <v>412</v>
      </c>
      <c r="C358" s="222" t="s">
        <v>37</v>
      </c>
      <c r="D358" s="222" t="s">
        <v>411</v>
      </c>
      <c r="E358" s="271" t="s">
        <v>403</v>
      </c>
      <c r="F358" s="271"/>
      <c r="G358" s="179" t="s">
        <v>55</v>
      </c>
      <c r="H358" s="180">
        <v>5.8799999999999998E-2</v>
      </c>
      <c r="I358" s="187">
        <v>442.11</v>
      </c>
      <c r="J358" s="187">
        <v>25.99</v>
      </c>
    </row>
    <row r="359" spans="1:10" ht="24" customHeight="1" x14ac:dyDescent="0.2">
      <c r="A359" s="222" t="s">
        <v>397</v>
      </c>
      <c r="B359" s="181" t="s">
        <v>410</v>
      </c>
      <c r="C359" s="222" t="s">
        <v>37</v>
      </c>
      <c r="D359" s="222" t="s">
        <v>409</v>
      </c>
      <c r="E359" s="271" t="s">
        <v>403</v>
      </c>
      <c r="F359" s="271"/>
      <c r="G359" s="179" t="s">
        <v>406</v>
      </c>
      <c r="H359" s="180">
        <v>13.8543</v>
      </c>
      <c r="I359" s="187">
        <v>24.84</v>
      </c>
      <c r="J359" s="187">
        <v>344.14</v>
      </c>
    </row>
    <row r="360" spans="1:10" ht="24" customHeight="1" x14ac:dyDescent="0.2">
      <c r="A360" s="222" t="s">
        <v>397</v>
      </c>
      <c r="B360" s="181" t="s">
        <v>408</v>
      </c>
      <c r="C360" s="222" t="s">
        <v>37</v>
      </c>
      <c r="D360" s="222" t="s">
        <v>407</v>
      </c>
      <c r="E360" s="271" t="s">
        <v>403</v>
      </c>
      <c r="F360" s="271"/>
      <c r="G360" s="179" t="s">
        <v>406</v>
      </c>
      <c r="H360" s="180">
        <v>10.8855</v>
      </c>
      <c r="I360" s="187">
        <v>20.28</v>
      </c>
      <c r="J360" s="187">
        <v>220.75</v>
      </c>
    </row>
    <row r="361" spans="1:10" ht="39" customHeight="1" x14ac:dyDescent="0.2">
      <c r="A361" s="222" t="s">
        <v>397</v>
      </c>
      <c r="B361" s="181" t="s">
        <v>405</v>
      </c>
      <c r="C361" s="222" t="s">
        <v>37</v>
      </c>
      <c r="D361" s="222" t="s">
        <v>404</v>
      </c>
      <c r="E361" s="271" t="s">
        <v>403</v>
      </c>
      <c r="F361" s="271"/>
      <c r="G361" s="179" t="s">
        <v>55</v>
      </c>
      <c r="H361" s="180">
        <v>0.59719999999999995</v>
      </c>
      <c r="I361" s="187">
        <v>530.35</v>
      </c>
      <c r="J361" s="187">
        <v>316.72000000000003</v>
      </c>
    </row>
    <row r="362" spans="1:10" ht="26.1" customHeight="1" x14ac:dyDescent="0.2">
      <c r="A362" s="222" t="s">
        <v>397</v>
      </c>
      <c r="B362" s="181" t="s">
        <v>459</v>
      </c>
      <c r="C362" s="222" t="s">
        <v>37</v>
      </c>
      <c r="D362" s="222" t="s">
        <v>458</v>
      </c>
      <c r="E362" s="271" t="s">
        <v>394</v>
      </c>
      <c r="F362" s="271"/>
      <c r="G362" s="179" t="s">
        <v>55</v>
      </c>
      <c r="H362" s="180">
        <v>2.9899999999999999E-2</v>
      </c>
      <c r="I362" s="187">
        <v>963.39</v>
      </c>
      <c r="J362" s="187">
        <v>28.8</v>
      </c>
    </row>
    <row r="363" spans="1:10" ht="26.1" customHeight="1" x14ac:dyDescent="0.2">
      <c r="A363" s="222" t="s">
        <v>397</v>
      </c>
      <c r="B363" s="181" t="s">
        <v>402</v>
      </c>
      <c r="C363" s="222" t="s">
        <v>37</v>
      </c>
      <c r="D363" s="222" t="s">
        <v>401</v>
      </c>
      <c r="E363" s="271" t="s">
        <v>394</v>
      </c>
      <c r="F363" s="271"/>
      <c r="G363" s="179" t="s">
        <v>55</v>
      </c>
      <c r="H363" s="180">
        <v>8.3099999999999993E-2</v>
      </c>
      <c r="I363" s="187">
        <v>929.54</v>
      </c>
      <c r="J363" s="187">
        <v>77.239999999999995</v>
      </c>
    </row>
    <row r="364" spans="1:10" ht="26.1" customHeight="1" x14ac:dyDescent="0.2">
      <c r="A364" s="222" t="s">
        <v>397</v>
      </c>
      <c r="B364" s="181" t="s">
        <v>457</v>
      </c>
      <c r="C364" s="222" t="s">
        <v>37</v>
      </c>
      <c r="D364" s="222" t="s">
        <v>456</v>
      </c>
      <c r="E364" s="271" t="s">
        <v>394</v>
      </c>
      <c r="F364" s="271"/>
      <c r="G364" s="179" t="s">
        <v>398</v>
      </c>
      <c r="H364" s="180">
        <v>0.98719999999999997</v>
      </c>
      <c r="I364" s="187">
        <v>11.51</v>
      </c>
      <c r="J364" s="187">
        <v>11.36</v>
      </c>
    </row>
    <row r="365" spans="1:10" ht="26.1" customHeight="1" x14ac:dyDescent="0.2">
      <c r="A365" s="222" t="s">
        <v>397</v>
      </c>
      <c r="B365" s="181" t="s">
        <v>400</v>
      </c>
      <c r="C365" s="222" t="s">
        <v>37</v>
      </c>
      <c r="D365" s="222" t="s">
        <v>399</v>
      </c>
      <c r="E365" s="271" t="s">
        <v>394</v>
      </c>
      <c r="F365" s="271"/>
      <c r="G365" s="179" t="s">
        <v>398</v>
      </c>
      <c r="H365" s="180">
        <v>3.3317999999999999</v>
      </c>
      <c r="I365" s="187">
        <v>11.02</v>
      </c>
      <c r="J365" s="187">
        <v>36.71</v>
      </c>
    </row>
    <row r="366" spans="1:10" ht="39" customHeight="1" x14ac:dyDescent="0.2">
      <c r="A366" s="222" t="s">
        <v>397</v>
      </c>
      <c r="B366" s="181" t="s">
        <v>455</v>
      </c>
      <c r="C366" s="222" t="s">
        <v>37</v>
      </c>
      <c r="D366" s="222" t="s">
        <v>454</v>
      </c>
      <c r="E366" s="271" t="s">
        <v>394</v>
      </c>
      <c r="F366" s="271"/>
      <c r="G366" s="179" t="s">
        <v>55</v>
      </c>
      <c r="H366" s="180">
        <v>0.27679999999999999</v>
      </c>
      <c r="I366" s="187">
        <v>435.77</v>
      </c>
      <c r="J366" s="187">
        <v>120.62</v>
      </c>
    </row>
    <row r="367" spans="1:10" ht="39" customHeight="1" x14ac:dyDescent="0.2">
      <c r="A367" s="222" t="s">
        <v>397</v>
      </c>
      <c r="B367" s="181" t="s">
        <v>453</v>
      </c>
      <c r="C367" s="222" t="s">
        <v>37</v>
      </c>
      <c r="D367" s="222" t="s">
        <v>452</v>
      </c>
      <c r="E367" s="271" t="s">
        <v>394</v>
      </c>
      <c r="F367" s="271"/>
      <c r="G367" s="179" t="s">
        <v>55</v>
      </c>
      <c r="H367" s="180">
        <v>6.1600000000000002E-2</v>
      </c>
      <c r="I367" s="187">
        <v>2297.66</v>
      </c>
      <c r="J367" s="187">
        <v>141.53</v>
      </c>
    </row>
    <row r="368" spans="1:10" ht="26.1" customHeight="1" x14ac:dyDescent="0.2">
      <c r="A368" s="226" t="s">
        <v>372</v>
      </c>
      <c r="B368" s="184" t="s">
        <v>451</v>
      </c>
      <c r="C368" s="226" t="s">
        <v>37</v>
      </c>
      <c r="D368" s="226" t="s">
        <v>450</v>
      </c>
      <c r="E368" s="275" t="s">
        <v>391</v>
      </c>
      <c r="F368" s="275"/>
      <c r="G368" s="186" t="s">
        <v>130</v>
      </c>
      <c r="H368" s="183">
        <v>28.35</v>
      </c>
      <c r="I368" s="185">
        <v>2.82</v>
      </c>
      <c r="J368" s="185">
        <v>79.94</v>
      </c>
    </row>
    <row r="369" spans="1:10" ht="26.1" customHeight="1" x14ac:dyDescent="0.2">
      <c r="A369" s="226" t="s">
        <v>372</v>
      </c>
      <c r="B369" s="184" t="s">
        <v>449</v>
      </c>
      <c r="C369" s="226" t="s">
        <v>37</v>
      </c>
      <c r="D369" s="226" t="s">
        <v>448</v>
      </c>
      <c r="E369" s="275" t="s">
        <v>391</v>
      </c>
      <c r="F369" s="275"/>
      <c r="G369" s="186" t="s">
        <v>264</v>
      </c>
      <c r="H369" s="183">
        <v>1.0500000000000001E-2</v>
      </c>
      <c r="I369" s="185">
        <v>9.34</v>
      </c>
      <c r="J369" s="185">
        <v>0.09</v>
      </c>
    </row>
    <row r="370" spans="1:10" ht="26.1" customHeight="1" x14ac:dyDescent="0.2">
      <c r="A370" s="226" t="s">
        <v>372</v>
      </c>
      <c r="B370" s="184" t="s">
        <v>447</v>
      </c>
      <c r="C370" s="226" t="s">
        <v>37</v>
      </c>
      <c r="D370" s="226" t="s">
        <v>446</v>
      </c>
      <c r="E370" s="275" t="s">
        <v>391</v>
      </c>
      <c r="F370" s="275"/>
      <c r="G370" s="186" t="s">
        <v>80</v>
      </c>
      <c r="H370" s="183">
        <v>0.22939999999999999</v>
      </c>
      <c r="I370" s="185">
        <v>11.05</v>
      </c>
      <c r="J370" s="185">
        <v>2.5299999999999998</v>
      </c>
    </row>
    <row r="371" spans="1:10" ht="26.1" customHeight="1" x14ac:dyDescent="0.2">
      <c r="A371" s="226" t="s">
        <v>372</v>
      </c>
      <c r="B371" s="184" t="s">
        <v>445</v>
      </c>
      <c r="C371" s="226" t="s">
        <v>37</v>
      </c>
      <c r="D371" s="226" t="s">
        <v>444</v>
      </c>
      <c r="E371" s="275" t="s">
        <v>391</v>
      </c>
      <c r="F371" s="275"/>
      <c r="G371" s="186" t="s">
        <v>80</v>
      </c>
      <c r="H371" s="183">
        <v>0.27279999999999999</v>
      </c>
      <c r="I371" s="185">
        <v>3.87</v>
      </c>
      <c r="J371" s="185">
        <v>1.05</v>
      </c>
    </row>
    <row r="372" spans="1:10" ht="26.1" customHeight="1" x14ac:dyDescent="0.2">
      <c r="A372" s="226" t="s">
        <v>372</v>
      </c>
      <c r="B372" s="184" t="s">
        <v>443</v>
      </c>
      <c r="C372" s="226" t="s">
        <v>37</v>
      </c>
      <c r="D372" s="226" t="s">
        <v>442</v>
      </c>
      <c r="E372" s="275" t="s">
        <v>391</v>
      </c>
      <c r="F372" s="275"/>
      <c r="G372" s="186" t="s">
        <v>398</v>
      </c>
      <c r="H372" s="183">
        <v>2.4199999999999999E-2</v>
      </c>
      <c r="I372" s="185">
        <v>24.62</v>
      </c>
      <c r="J372" s="185">
        <v>0.59</v>
      </c>
    </row>
    <row r="373" spans="1:10" ht="26.1" customHeight="1" x14ac:dyDescent="0.2">
      <c r="A373" s="226" t="s">
        <v>372</v>
      </c>
      <c r="B373" s="184" t="s">
        <v>441</v>
      </c>
      <c r="C373" s="226" t="s">
        <v>37</v>
      </c>
      <c r="D373" s="226" t="s">
        <v>440</v>
      </c>
      <c r="E373" s="275" t="s">
        <v>391</v>
      </c>
      <c r="F373" s="275"/>
      <c r="G373" s="186" t="s">
        <v>80</v>
      </c>
      <c r="H373" s="183">
        <v>0.85560000000000003</v>
      </c>
      <c r="I373" s="185">
        <v>12.55</v>
      </c>
      <c r="J373" s="185">
        <v>10.73</v>
      </c>
    </row>
    <row r="374" spans="1:10" ht="26.1" customHeight="1" x14ac:dyDescent="0.2">
      <c r="A374" s="226" t="s">
        <v>372</v>
      </c>
      <c r="B374" s="184" t="s">
        <v>439</v>
      </c>
      <c r="C374" s="226" t="s">
        <v>37</v>
      </c>
      <c r="D374" s="226" t="s">
        <v>438</v>
      </c>
      <c r="E374" s="275" t="s">
        <v>391</v>
      </c>
      <c r="F374" s="275"/>
      <c r="G374" s="186" t="s">
        <v>130</v>
      </c>
      <c r="H374" s="183">
        <v>61.875700000000002</v>
      </c>
      <c r="I374" s="185">
        <v>4.55</v>
      </c>
      <c r="J374" s="185">
        <v>281.52999999999997</v>
      </c>
    </row>
    <row r="375" spans="1:10" ht="39" customHeight="1" x14ac:dyDescent="0.2">
      <c r="A375" s="226" t="s">
        <v>372</v>
      </c>
      <c r="B375" s="184" t="s">
        <v>437</v>
      </c>
      <c r="C375" s="226" t="s">
        <v>37</v>
      </c>
      <c r="D375" s="226" t="s">
        <v>436</v>
      </c>
      <c r="E375" s="275" t="s">
        <v>391</v>
      </c>
      <c r="F375" s="275"/>
      <c r="G375" s="186" t="s">
        <v>130</v>
      </c>
      <c r="H375" s="183">
        <v>1</v>
      </c>
      <c r="I375" s="185">
        <v>62.6</v>
      </c>
      <c r="J375" s="185">
        <v>62.6</v>
      </c>
    </row>
    <row r="376" spans="1:10" ht="39" customHeight="1" x14ac:dyDescent="0.2">
      <c r="A376" s="226" t="s">
        <v>372</v>
      </c>
      <c r="B376" s="184" t="s">
        <v>435</v>
      </c>
      <c r="C376" s="226" t="s">
        <v>37</v>
      </c>
      <c r="D376" s="226" t="s">
        <v>434</v>
      </c>
      <c r="E376" s="275" t="s">
        <v>391</v>
      </c>
      <c r="F376" s="275"/>
      <c r="G376" s="186" t="s">
        <v>130</v>
      </c>
      <c r="H376" s="183">
        <v>1</v>
      </c>
      <c r="I376" s="185">
        <v>334.85</v>
      </c>
      <c r="J376" s="185">
        <v>334.85</v>
      </c>
    </row>
    <row r="377" spans="1:10" x14ac:dyDescent="0.2">
      <c r="A377" s="231"/>
      <c r="B377" s="231"/>
      <c r="C377" s="231"/>
      <c r="D377" s="231"/>
      <c r="E377" s="231" t="s">
        <v>336</v>
      </c>
      <c r="F377" s="232">
        <v>557.76</v>
      </c>
      <c r="G377" s="231" t="s">
        <v>335</v>
      </c>
      <c r="H377" s="232">
        <v>0</v>
      </c>
      <c r="I377" s="231" t="s">
        <v>334</v>
      </c>
      <c r="J377" s="232">
        <v>557.76</v>
      </c>
    </row>
    <row r="378" spans="1:10" x14ac:dyDescent="0.2">
      <c r="A378" s="231"/>
      <c r="B378" s="231"/>
      <c r="C378" s="231"/>
      <c r="D378" s="231"/>
      <c r="E378" s="231" t="s">
        <v>333</v>
      </c>
      <c r="F378" s="232">
        <v>512.84</v>
      </c>
      <c r="G378" s="231"/>
      <c r="H378" s="272" t="s">
        <v>332</v>
      </c>
      <c r="I378" s="272"/>
      <c r="J378" s="232">
        <v>2629.4</v>
      </c>
    </row>
    <row r="379" spans="1:10" ht="50.1" customHeight="1" thickBot="1" x14ac:dyDescent="0.25">
      <c r="A379" s="249"/>
      <c r="B379" s="249"/>
      <c r="C379" s="249"/>
      <c r="D379" s="249"/>
      <c r="E379" s="249"/>
      <c r="F379" s="249"/>
      <c r="G379" s="249" t="s">
        <v>331</v>
      </c>
      <c r="H379" s="233">
        <v>77</v>
      </c>
      <c r="I379" s="249" t="s">
        <v>330</v>
      </c>
      <c r="J379" s="252">
        <v>202463.8</v>
      </c>
    </row>
    <row r="380" spans="1:10" ht="0.95" customHeight="1" thickTop="1" x14ac:dyDescent="0.2">
      <c r="A380" s="178"/>
      <c r="B380" s="178"/>
      <c r="C380" s="178"/>
      <c r="D380" s="178"/>
      <c r="E380" s="178"/>
      <c r="F380" s="178"/>
      <c r="G380" s="178"/>
      <c r="H380" s="178"/>
      <c r="I380" s="178"/>
      <c r="J380" s="178"/>
    </row>
    <row r="381" spans="1:10" ht="18" customHeight="1" x14ac:dyDescent="0.2">
      <c r="A381" s="237" t="s">
        <v>134</v>
      </c>
      <c r="B381" s="239" t="s">
        <v>30</v>
      </c>
      <c r="C381" s="237" t="s">
        <v>31</v>
      </c>
      <c r="D381" s="237" t="s">
        <v>7</v>
      </c>
      <c r="E381" s="260" t="s">
        <v>360</v>
      </c>
      <c r="F381" s="260"/>
      <c r="G381" s="238" t="s">
        <v>32</v>
      </c>
      <c r="H381" s="239" t="s">
        <v>33</v>
      </c>
      <c r="I381" s="239" t="s">
        <v>34</v>
      </c>
      <c r="J381" s="239" t="s">
        <v>8</v>
      </c>
    </row>
    <row r="382" spans="1:10" ht="39" customHeight="1" x14ac:dyDescent="0.2">
      <c r="A382" s="243" t="s">
        <v>359</v>
      </c>
      <c r="B382" s="245" t="s">
        <v>135</v>
      </c>
      <c r="C382" s="243" t="s">
        <v>43</v>
      </c>
      <c r="D382" s="243" t="s">
        <v>433</v>
      </c>
      <c r="E382" s="274" t="s">
        <v>432</v>
      </c>
      <c r="F382" s="274"/>
      <c r="G382" s="244" t="s">
        <v>96</v>
      </c>
      <c r="H382" s="182">
        <v>1</v>
      </c>
      <c r="I382" s="246">
        <v>860.77</v>
      </c>
      <c r="J382" s="246">
        <v>860.77</v>
      </c>
    </row>
    <row r="383" spans="1:10" ht="24" customHeight="1" x14ac:dyDescent="0.2">
      <c r="A383" s="222" t="s">
        <v>397</v>
      </c>
      <c r="B383" s="181" t="s">
        <v>431</v>
      </c>
      <c r="C383" s="222" t="s">
        <v>43</v>
      </c>
      <c r="D383" s="222" t="s">
        <v>430</v>
      </c>
      <c r="E383" s="271" t="s">
        <v>427</v>
      </c>
      <c r="F383" s="271"/>
      <c r="G383" s="179" t="s">
        <v>416</v>
      </c>
      <c r="H383" s="180">
        <v>0.5</v>
      </c>
      <c r="I383" s="187">
        <v>3.79</v>
      </c>
      <c r="J383" s="187">
        <v>1.89</v>
      </c>
    </row>
    <row r="384" spans="1:10" ht="24" customHeight="1" x14ac:dyDescent="0.2">
      <c r="A384" s="222" t="s">
        <v>397</v>
      </c>
      <c r="B384" s="181" t="s">
        <v>429</v>
      </c>
      <c r="C384" s="222" t="s">
        <v>43</v>
      </c>
      <c r="D384" s="222" t="s">
        <v>428</v>
      </c>
      <c r="E384" s="271" t="s">
        <v>427</v>
      </c>
      <c r="F384" s="271"/>
      <c r="G384" s="179" t="s">
        <v>416</v>
      </c>
      <c r="H384" s="180">
        <v>0.5</v>
      </c>
      <c r="I384" s="187">
        <v>3.66</v>
      </c>
      <c r="J384" s="187">
        <v>1.83</v>
      </c>
    </row>
    <row r="385" spans="1:10" ht="39" customHeight="1" x14ac:dyDescent="0.2">
      <c r="A385" s="222" t="s">
        <v>397</v>
      </c>
      <c r="B385" s="181" t="s">
        <v>426</v>
      </c>
      <c r="C385" s="222" t="s">
        <v>43</v>
      </c>
      <c r="D385" s="222" t="s">
        <v>425</v>
      </c>
      <c r="E385" s="271" t="s">
        <v>424</v>
      </c>
      <c r="F385" s="271"/>
      <c r="G385" s="179" t="s">
        <v>45</v>
      </c>
      <c r="H385" s="180">
        <v>0.189</v>
      </c>
      <c r="I385" s="187">
        <v>104.24</v>
      </c>
      <c r="J385" s="187">
        <v>19.7</v>
      </c>
    </row>
    <row r="386" spans="1:10" ht="39" customHeight="1" x14ac:dyDescent="0.2">
      <c r="A386" s="222" t="s">
        <v>397</v>
      </c>
      <c r="B386" s="181" t="s">
        <v>423</v>
      </c>
      <c r="C386" s="222" t="s">
        <v>43</v>
      </c>
      <c r="D386" s="222" t="s">
        <v>422</v>
      </c>
      <c r="E386" s="271" t="s">
        <v>421</v>
      </c>
      <c r="F386" s="271"/>
      <c r="G386" s="179" t="s">
        <v>55</v>
      </c>
      <c r="H386" s="180">
        <v>1E-3</v>
      </c>
      <c r="I386" s="187">
        <v>541.27</v>
      </c>
      <c r="J386" s="187">
        <v>0.54</v>
      </c>
    </row>
    <row r="387" spans="1:10" ht="24" customHeight="1" x14ac:dyDescent="0.2">
      <c r="A387" s="226" t="s">
        <v>372</v>
      </c>
      <c r="B387" s="184" t="s">
        <v>420</v>
      </c>
      <c r="C387" s="226" t="s">
        <v>43</v>
      </c>
      <c r="D387" s="226" t="s">
        <v>419</v>
      </c>
      <c r="E387" s="275" t="s">
        <v>388</v>
      </c>
      <c r="F387" s="275"/>
      <c r="G387" s="186" t="s">
        <v>416</v>
      </c>
      <c r="H387" s="183">
        <v>0.5</v>
      </c>
      <c r="I387" s="185">
        <v>18.21</v>
      </c>
      <c r="J387" s="185">
        <v>9.1</v>
      </c>
    </row>
    <row r="388" spans="1:10" ht="24" customHeight="1" x14ac:dyDescent="0.2">
      <c r="A388" s="226" t="s">
        <v>372</v>
      </c>
      <c r="B388" s="184" t="s">
        <v>418</v>
      </c>
      <c r="C388" s="226" t="s">
        <v>43</v>
      </c>
      <c r="D388" s="226" t="s">
        <v>417</v>
      </c>
      <c r="E388" s="275" t="s">
        <v>388</v>
      </c>
      <c r="F388" s="275"/>
      <c r="G388" s="186" t="s">
        <v>416</v>
      </c>
      <c r="H388" s="183">
        <v>0.5</v>
      </c>
      <c r="I388" s="185">
        <v>13.65</v>
      </c>
      <c r="J388" s="185">
        <v>6.82</v>
      </c>
    </row>
    <row r="389" spans="1:10" ht="39" customHeight="1" x14ac:dyDescent="0.2">
      <c r="A389" s="226" t="s">
        <v>372</v>
      </c>
      <c r="B389" s="184" t="s">
        <v>415</v>
      </c>
      <c r="C389" s="226" t="s">
        <v>43</v>
      </c>
      <c r="D389" s="226" t="s">
        <v>414</v>
      </c>
      <c r="E389" s="275" t="s">
        <v>391</v>
      </c>
      <c r="F389" s="275"/>
      <c r="G389" s="186" t="s">
        <v>96</v>
      </c>
      <c r="H389" s="183">
        <v>1</v>
      </c>
      <c r="I389" s="185">
        <v>820.89</v>
      </c>
      <c r="J389" s="185">
        <v>820.89</v>
      </c>
    </row>
    <row r="390" spans="1:10" x14ac:dyDescent="0.2">
      <c r="A390" s="231"/>
      <c r="B390" s="231"/>
      <c r="C390" s="231"/>
      <c r="D390" s="231"/>
      <c r="E390" s="231" t="s">
        <v>336</v>
      </c>
      <c r="F390" s="232">
        <v>23.87</v>
      </c>
      <c r="G390" s="231" t="s">
        <v>335</v>
      </c>
      <c r="H390" s="232">
        <v>0</v>
      </c>
      <c r="I390" s="231" t="s">
        <v>334</v>
      </c>
      <c r="J390" s="232">
        <v>23.87</v>
      </c>
    </row>
    <row r="391" spans="1:10" x14ac:dyDescent="0.2">
      <c r="A391" s="231"/>
      <c r="B391" s="231"/>
      <c r="C391" s="231"/>
      <c r="D391" s="231"/>
      <c r="E391" s="231" t="s">
        <v>333</v>
      </c>
      <c r="F391" s="232">
        <v>208.56</v>
      </c>
      <c r="G391" s="231"/>
      <c r="H391" s="272" t="s">
        <v>332</v>
      </c>
      <c r="I391" s="272"/>
      <c r="J391" s="232">
        <v>1069.33</v>
      </c>
    </row>
    <row r="392" spans="1:10" ht="50.1" customHeight="1" thickBot="1" x14ac:dyDescent="0.25">
      <c r="A392" s="249"/>
      <c r="B392" s="249"/>
      <c r="C392" s="249"/>
      <c r="D392" s="249"/>
      <c r="E392" s="249"/>
      <c r="F392" s="249"/>
      <c r="G392" s="249" t="s">
        <v>331</v>
      </c>
      <c r="H392" s="233">
        <v>39</v>
      </c>
      <c r="I392" s="249" t="s">
        <v>330</v>
      </c>
      <c r="J392" s="252">
        <v>41703.870000000003</v>
      </c>
    </row>
    <row r="393" spans="1:10" ht="0.95" customHeight="1" thickTop="1" x14ac:dyDescent="0.2">
      <c r="A393" s="178"/>
      <c r="B393" s="178"/>
      <c r="C393" s="178"/>
      <c r="D393" s="178"/>
      <c r="E393" s="178"/>
      <c r="F393" s="178"/>
      <c r="G393" s="178"/>
      <c r="H393" s="178"/>
      <c r="I393" s="178"/>
      <c r="J393" s="178"/>
    </row>
    <row r="394" spans="1:10" ht="18" customHeight="1" x14ac:dyDescent="0.2">
      <c r="A394" s="237" t="s">
        <v>137</v>
      </c>
      <c r="B394" s="239" t="s">
        <v>30</v>
      </c>
      <c r="C394" s="237" t="s">
        <v>31</v>
      </c>
      <c r="D394" s="237" t="s">
        <v>7</v>
      </c>
      <c r="E394" s="260" t="s">
        <v>360</v>
      </c>
      <c r="F394" s="260"/>
      <c r="G394" s="238" t="s">
        <v>32</v>
      </c>
      <c r="H394" s="239" t="s">
        <v>33</v>
      </c>
      <c r="I394" s="239" t="s">
        <v>34</v>
      </c>
      <c r="J394" s="239" t="s">
        <v>8</v>
      </c>
    </row>
    <row r="395" spans="1:10" ht="39" customHeight="1" x14ac:dyDescent="0.2">
      <c r="A395" s="243" t="s">
        <v>359</v>
      </c>
      <c r="B395" s="245" t="s">
        <v>138</v>
      </c>
      <c r="C395" s="243" t="s">
        <v>37</v>
      </c>
      <c r="D395" s="243" t="s">
        <v>139</v>
      </c>
      <c r="E395" s="274" t="s">
        <v>413</v>
      </c>
      <c r="F395" s="274"/>
      <c r="G395" s="244" t="s">
        <v>80</v>
      </c>
      <c r="H395" s="182">
        <v>1</v>
      </c>
      <c r="I395" s="246">
        <v>857.58</v>
      </c>
      <c r="J395" s="246">
        <v>857.58</v>
      </c>
    </row>
    <row r="396" spans="1:10" ht="39" customHeight="1" x14ac:dyDescent="0.2">
      <c r="A396" s="222" t="s">
        <v>397</v>
      </c>
      <c r="B396" s="181" t="s">
        <v>412</v>
      </c>
      <c r="C396" s="222" t="s">
        <v>37</v>
      </c>
      <c r="D396" s="222" t="s">
        <v>411</v>
      </c>
      <c r="E396" s="271" t="s">
        <v>403</v>
      </c>
      <c r="F396" s="271"/>
      <c r="G396" s="179" t="s">
        <v>55</v>
      </c>
      <c r="H396" s="180">
        <v>2.1100000000000001E-2</v>
      </c>
      <c r="I396" s="187">
        <v>442.11</v>
      </c>
      <c r="J396" s="187">
        <v>9.32</v>
      </c>
    </row>
    <row r="397" spans="1:10" ht="24" customHeight="1" x14ac:dyDescent="0.2">
      <c r="A397" s="222" t="s">
        <v>397</v>
      </c>
      <c r="B397" s="181" t="s">
        <v>410</v>
      </c>
      <c r="C397" s="222" t="s">
        <v>37</v>
      </c>
      <c r="D397" s="222" t="s">
        <v>409</v>
      </c>
      <c r="E397" s="271" t="s">
        <v>403</v>
      </c>
      <c r="F397" s="271"/>
      <c r="G397" s="179" t="s">
        <v>406</v>
      </c>
      <c r="H397" s="180">
        <v>9.1904000000000003</v>
      </c>
      <c r="I397" s="187">
        <v>24.84</v>
      </c>
      <c r="J397" s="187">
        <v>228.28</v>
      </c>
    </row>
    <row r="398" spans="1:10" ht="24" customHeight="1" x14ac:dyDescent="0.2">
      <c r="A398" s="222" t="s">
        <v>397</v>
      </c>
      <c r="B398" s="181" t="s">
        <v>408</v>
      </c>
      <c r="C398" s="222" t="s">
        <v>37</v>
      </c>
      <c r="D398" s="222" t="s">
        <v>407</v>
      </c>
      <c r="E398" s="271" t="s">
        <v>403</v>
      </c>
      <c r="F398" s="271"/>
      <c r="G398" s="179" t="s">
        <v>406</v>
      </c>
      <c r="H398" s="180">
        <v>7.2210999999999999</v>
      </c>
      <c r="I398" s="187">
        <v>20.28</v>
      </c>
      <c r="J398" s="187">
        <v>146.44</v>
      </c>
    </row>
    <row r="399" spans="1:10" ht="39" customHeight="1" x14ac:dyDescent="0.2">
      <c r="A399" s="222" t="s">
        <v>397</v>
      </c>
      <c r="B399" s="181" t="s">
        <v>405</v>
      </c>
      <c r="C399" s="222" t="s">
        <v>37</v>
      </c>
      <c r="D399" s="222" t="s">
        <v>404</v>
      </c>
      <c r="E399" s="271" t="s">
        <v>403</v>
      </c>
      <c r="F399" s="271"/>
      <c r="G399" s="179" t="s">
        <v>55</v>
      </c>
      <c r="H399" s="180">
        <v>0.40679999999999999</v>
      </c>
      <c r="I399" s="187">
        <v>530.35</v>
      </c>
      <c r="J399" s="187">
        <v>215.74</v>
      </c>
    </row>
    <row r="400" spans="1:10" ht="26.1" customHeight="1" x14ac:dyDescent="0.2">
      <c r="A400" s="222" t="s">
        <v>397</v>
      </c>
      <c r="B400" s="181" t="s">
        <v>402</v>
      </c>
      <c r="C400" s="222" t="s">
        <v>37</v>
      </c>
      <c r="D400" s="222" t="s">
        <v>401</v>
      </c>
      <c r="E400" s="271" t="s">
        <v>394</v>
      </c>
      <c r="F400" s="271"/>
      <c r="G400" s="179" t="s">
        <v>55</v>
      </c>
      <c r="H400" s="180">
        <v>3.7699999999999997E-2</v>
      </c>
      <c r="I400" s="187">
        <v>929.54</v>
      </c>
      <c r="J400" s="187">
        <v>35.04</v>
      </c>
    </row>
    <row r="401" spans="1:10" ht="26.1" customHeight="1" x14ac:dyDescent="0.2">
      <c r="A401" s="222" t="s">
        <v>397</v>
      </c>
      <c r="B401" s="181" t="s">
        <v>400</v>
      </c>
      <c r="C401" s="222" t="s">
        <v>37</v>
      </c>
      <c r="D401" s="222" t="s">
        <v>399</v>
      </c>
      <c r="E401" s="271" t="s">
        <v>394</v>
      </c>
      <c r="F401" s="271"/>
      <c r="G401" s="179" t="s">
        <v>398</v>
      </c>
      <c r="H401" s="180">
        <v>1.163</v>
      </c>
      <c r="I401" s="187">
        <v>11.02</v>
      </c>
      <c r="J401" s="187">
        <v>12.81</v>
      </c>
    </row>
    <row r="402" spans="1:10" ht="39" customHeight="1" x14ac:dyDescent="0.2">
      <c r="A402" s="222" t="s">
        <v>397</v>
      </c>
      <c r="B402" s="181" t="s">
        <v>396</v>
      </c>
      <c r="C402" s="222" t="s">
        <v>37</v>
      </c>
      <c r="D402" s="222" t="s">
        <v>395</v>
      </c>
      <c r="E402" s="271" t="s">
        <v>394</v>
      </c>
      <c r="F402" s="271"/>
      <c r="G402" s="179" t="s">
        <v>45</v>
      </c>
      <c r="H402" s="180">
        <v>0.377</v>
      </c>
      <c r="I402" s="187">
        <v>70.13</v>
      </c>
      <c r="J402" s="187">
        <v>26.43</v>
      </c>
    </row>
    <row r="403" spans="1:10" ht="26.1" customHeight="1" x14ac:dyDescent="0.2">
      <c r="A403" s="226" t="s">
        <v>372</v>
      </c>
      <c r="B403" s="184" t="s">
        <v>393</v>
      </c>
      <c r="C403" s="226" t="s">
        <v>37</v>
      </c>
      <c r="D403" s="226" t="s">
        <v>392</v>
      </c>
      <c r="E403" s="275" t="s">
        <v>391</v>
      </c>
      <c r="F403" s="275"/>
      <c r="G403" s="186" t="s">
        <v>130</v>
      </c>
      <c r="H403" s="183">
        <v>269.89139999999998</v>
      </c>
      <c r="I403" s="185">
        <v>0.68</v>
      </c>
      <c r="J403" s="185">
        <v>183.52</v>
      </c>
    </row>
    <row r="404" spans="1:10" x14ac:dyDescent="0.2">
      <c r="A404" s="231"/>
      <c r="B404" s="231"/>
      <c r="C404" s="231"/>
      <c r="D404" s="231"/>
      <c r="E404" s="231" t="s">
        <v>336</v>
      </c>
      <c r="F404" s="232">
        <v>313.31</v>
      </c>
      <c r="G404" s="231" t="s">
        <v>335</v>
      </c>
      <c r="H404" s="232">
        <v>0</v>
      </c>
      <c r="I404" s="231" t="s">
        <v>334</v>
      </c>
      <c r="J404" s="232">
        <v>313.31</v>
      </c>
    </row>
    <row r="405" spans="1:10" x14ac:dyDescent="0.2">
      <c r="A405" s="231"/>
      <c r="B405" s="231"/>
      <c r="C405" s="231"/>
      <c r="D405" s="231"/>
      <c r="E405" s="231" t="s">
        <v>333</v>
      </c>
      <c r="F405" s="232">
        <v>207.79</v>
      </c>
      <c r="G405" s="231"/>
      <c r="H405" s="272" t="s">
        <v>332</v>
      </c>
      <c r="I405" s="272"/>
      <c r="J405" s="232">
        <v>1065.3699999999999</v>
      </c>
    </row>
    <row r="406" spans="1:10" ht="50.1" customHeight="1" thickBot="1" x14ac:dyDescent="0.25">
      <c r="A406" s="249"/>
      <c r="B406" s="249"/>
      <c r="C406" s="249"/>
      <c r="D406" s="249"/>
      <c r="E406" s="249"/>
      <c r="F406" s="249"/>
      <c r="G406" s="249" t="s">
        <v>331</v>
      </c>
      <c r="H406" s="233">
        <v>39</v>
      </c>
      <c r="I406" s="249" t="s">
        <v>330</v>
      </c>
      <c r="J406" s="252">
        <v>41549.43</v>
      </c>
    </row>
    <row r="407" spans="1:10" ht="0.95" customHeight="1" thickTop="1" x14ac:dyDescent="0.2">
      <c r="A407" s="178"/>
      <c r="B407" s="178"/>
      <c r="C407" s="178"/>
      <c r="D407" s="178"/>
      <c r="E407" s="178"/>
      <c r="F407" s="178"/>
      <c r="G407" s="178"/>
      <c r="H407" s="178"/>
      <c r="I407" s="178"/>
      <c r="J407" s="178"/>
    </row>
    <row r="408" spans="1:10" ht="18" customHeight="1" x14ac:dyDescent="0.2">
      <c r="A408" s="237" t="s">
        <v>140</v>
      </c>
      <c r="B408" s="239" t="s">
        <v>30</v>
      </c>
      <c r="C408" s="237" t="s">
        <v>31</v>
      </c>
      <c r="D408" s="237" t="s">
        <v>7</v>
      </c>
      <c r="E408" s="260" t="s">
        <v>360</v>
      </c>
      <c r="F408" s="260"/>
      <c r="G408" s="238" t="s">
        <v>32</v>
      </c>
      <c r="H408" s="239" t="s">
        <v>33</v>
      </c>
      <c r="I408" s="239" t="s">
        <v>34</v>
      </c>
      <c r="J408" s="239" t="s">
        <v>8</v>
      </c>
    </row>
    <row r="409" spans="1:10" ht="26.1" customHeight="1" x14ac:dyDescent="0.2">
      <c r="A409" s="243" t="s">
        <v>359</v>
      </c>
      <c r="B409" s="245" t="s">
        <v>141</v>
      </c>
      <c r="C409" s="243" t="s">
        <v>94</v>
      </c>
      <c r="D409" s="243" t="s">
        <v>390</v>
      </c>
      <c r="E409" s="274" t="s">
        <v>357</v>
      </c>
      <c r="F409" s="274"/>
      <c r="G409" s="244" t="s">
        <v>96</v>
      </c>
      <c r="H409" s="182">
        <v>1</v>
      </c>
      <c r="I409" s="246">
        <v>364.06</v>
      </c>
      <c r="J409" s="246">
        <v>364.06</v>
      </c>
    </row>
    <row r="410" spans="1:10" ht="20.100000000000001" customHeight="1" x14ac:dyDescent="0.2">
      <c r="A410" s="237" t="s">
        <v>389</v>
      </c>
      <c r="B410" s="239" t="s">
        <v>30</v>
      </c>
      <c r="C410" s="237" t="s">
        <v>31</v>
      </c>
      <c r="D410" s="237" t="s">
        <v>388</v>
      </c>
      <c r="E410" s="239" t="s">
        <v>349</v>
      </c>
      <c r="F410" s="269" t="s">
        <v>387</v>
      </c>
      <c r="G410" s="269"/>
      <c r="H410" s="269"/>
      <c r="I410" s="269"/>
      <c r="J410" s="239" t="s">
        <v>346</v>
      </c>
    </row>
    <row r="411" spans="1:10" ht="24" customHeight="1" x14ac:dyDescent="0.2">
      <c r="A411" s="226" t="s">
        <v>372</v>
      </c>
      <c r="B411" s="184" t="s">
        <v>386</v>
      </c>
      <c r="C411" s="226" t="s">
        <v>94</v>
      </c>
      <c r="D411" s="226" t="s">
        <v>385</v>
      </c>
      <c r="E411" s="183">
        <v>0.29599999999999999</v>
      </c>
      <c r="F411" s="226"/>
      <c r="G411" s="226"/>
      <c r="H411" s="226"/>
      <c r="I411" s="227">
        <v>19.4893</v>
      </c>
      <c r="J411" s="227">
        <v>5.7687999999999997</v>
      </c>
    </row>
    <row r="412" spans="1:10" ht="20.100000000000001" customHeight="1" x14ac:dyDescent="0.2">
      <c r="A412" s="262"/>
      <c r="B412" s="262"/>
      <c r="C412" s="262"/>
      <c r="D412" s="262"/>
      <c r="E412" s="262"/>
      <c r="F412" s="262" t="s">
        <v>384</v>
      </c>
      <c r="G412" s="262"/>
      <c r="H412" s="262"/>
      <c r="I412" s="262"/>
      <c r="J412" s="234">
        <v>5.7687999999999997</v>
      </c>
    </row>
    <row r="413" spans="1:10" ht="20.100000000000001" customHeight="1" x14ac:dyDescent="0.2">
      <c r="A413" s="262"/>
      <c r="B413" s="262"/>
      <c r="C413" s="262"/>
      <c r="D413" s="262"/>
      <c r="E413" s="262"/>
      <c r="F413" s="262" t="s">
        <v>383</v>
      </c>
      <c r="G413" s="262"/>
      <c r="H413" s="262"/>
      <c r="I413" s="262"/>
      <c r="J413" s="234">
        <v>0</v>
      </c>
    </row>
    <row r="414" spans="1:10" ht="20.100000000000001" customHeight="1" x14ac:dyDescent="0.2">
      <c r="A414" s="262"/>
      <c r="B414" s="262"/>
      <c r="C414" s="262"/>
      <c r="D414" s="262"/>
      <c r="E414" s="262"/>
      <c r="F414" s="262" t="s">
        <v>356</v>
      </c>
      <c r="G414" s="262"/>
      <c r="H414" s="262"/>
      <c r="I414" s="262"/>
      <c r="J414" s="234">
        <v>5.7687999999999997</v>
      </c>
    </row>
    <row r="415" spans="1:10" ht="20.100000000000001" customHeight="1" x14ac:dyDescent="0.2">
      <c r="A415" s="262"/>
      <c r="B415" s="262"/>
      <c r="C415" s="262"/>
      <c r="D415" s="262"/>
      <c r="E415" s="262"/>
      <c r="F415" s="262" t="s">
        <v>355</v>
      </c>
      <c r="G415" s="262"/>
      <c r="H415" s="262"/>
      <c r="I415" s="262"/>
      <c r="J415" s="234">
        <v>0</v>
      </c>
    </row>
    <row r="416" spans="1:10" ht="20.100000000000001" customHeight="1" x14ac:dyDescent="0.2">
      <c r="A416" s="262"/>
      <c r="B416" s="262"/>
      <c r="C416" s="262"/>
      <c r="D416" s="262"/>
      <c r="E416" s="262"/>
      <c r="F416" s="262" t="s">
        <v>354</v>
      </c>
      <c r="G416" s="262"/>
      <c r="H416" s="262"/>
      <c r="I416" s="262"/>
      <c r="J416" s="234">
        <v>0</v>
      </c>
    </row>
    <row r="417" spans="1:10" ht="20.100000000000001" customHeight="1" x14ac:dyDescent="0.2">
      <c r="A417" s="262"/>
      <c r="B417" s="262"/>
      <c r="C417" s="262"/>
      <c r="D417" s="262"/>
      <c r="E417" s="262"/>
      <c r="F417" s="262" t="s">
        <v>353</v>
      </c>
      <c r="G417" s="262"/>
      <c r="H417" s="262"/>
      <c r="I417" s="262"/>
      <c r="J417" s="234">
        <v>1</v>
      </c>
    </row>
    <row r="418" spans="1:10" ht="20.100000000000001" customHeight="1" x14ac:dyDescent="0.2">
      <c r="A418" s="262"/>
      <c r="B418" s="262"/>
      <c r="C418" s="262"/>
      <c r="D418" s="262"/>
      <c r="E418" s="262"/>
      <c r="F418" s="262" t="s">
        <v>352</v>
      </c>
      <c r="G418" s="262"/>
      <c r="H418" s="262"/>
      <c r="I418" s="262"/>
      <c r="J418" s="234">
        <v>5.7687999999999997</v>
      </c>
    </row>
    <row r="419" spans="1:10" ht="20.100000000000001" customHeight="1" x14ac:dyDescent="0.2">
      <c r="A419" s="237" t="s">
        <v>351</v>
      </c>
      <c r="B419" s="239" t="s">
        <v>31</v>
      </c>
      <c r="C419" s="237" t="s">
        <v>30</v>
      </c>
      <c r="D419" s="237" t="s">
        <v>350</v>
      </c>
      <c r="E419" s="239" t="s">
        <v>349</v>
      </c>
      <c r="F419" s="239" t="s">
        <v>348</v>
      </c>
      <c r="G419" s="269" t="s">
        <v>347</v>
      </c>
      <c r="H419" s="269"/>
      <c r="I419" s="269"/>
      <c r="J419" s="239" t="s">
        <v>346</v>
      </c>
    </row>
    <row r="420" spans="1:10" ht="39" customHeight="1" x14ac:dyDescent="0.2">
      <c r="A420" s="222" t="s">
        <v>339</v>
      </c>
      <c r="B420" s="181" t="s">
        <v>94</v>
      </c>
      <c r="C420" s="222">
        <v>1107891</v>
      </c>
      <c r="D420" s="222" t="s">
        <v>382</v>
      </c>
      <c r="E420" s="180">
        <v>0.44</v>
      </c>
      <c r="F420" s="179" t="s">
        <v>55</v>
      </c>
      <c r="G420" s="270">
        <v>283.58</v>
      </c>
      <c r="H420" s="270"/>
      <c r="I420" s="271"/>
      <c r="J420" s="221">
        <v>124.7752</v>
      </c>
    </row>
    <row r="421" spans="1:10" ht="26.1" customHeight="1" x14ac:dyDescent="0.2">
      <c r="A421" s="222" t="s">
        <v>339</v>
      </c>
      <c r="B421" s="181" t="s">
        <v>94</v>
      </c>
      <c r="C421" s="222">
        <v>4805750</v>
      </c>
      <c r="D421" s="222" t="s">
        <v>381</v>
      </c>
      <c r="E421" s="180">
        <v>0.7</v>
      </c>
      <c r="F421" s="179" t="s">
        <v>55</v>
      </c>
      <c r="G421" s="270">
        <v>39.47</v>
      </c>
      <c r="H421" s="270"/>
      <c r="I421" s="271"/>
      <c r="J421" s="221">
        <v>27.629000000000001</v>
      </c>
    </row>
    <row r="422" spans="1:10" ht="39" customHeight="1" x14ac:dyDescent="0.2">
      <c r="A422" s="222" t="s">
        <v>339</v>
      </c>
      <c r="B422" s="181" t="s">
        <v>94</v>
      </c>
      <c r="C422" s="222">
        <v>3103302</v>
      </c>
      <c r="D422" s="222" t="s">
        <v>338</v>
      </c>
      <c r="E422" s="180">
        <v>2.73</v>
      </c>
      <c r="F422" s="179" t="s">
        <v>45</v>
      </c>
      <c r="G422" s="270">
        <v>71.930000000000007</v>
      </c>
      <c r="H422" s="270"/>
      <c r="I422" s="271"/>
      <c r="J422" s="221">
        <v>196.3689</v>
      </c>
    </row>
    <row r="423" spans="1:10" ht="24" customHeight="1" x14ac:dyDescent="0.2">
      <c r="A423" s="222" t="s">
        <v>339</v>
      </c>
      <c r="B423" s="181" t="s">
        <v>94</v>
      </c>
      <c r="C423" s="222">
        <v>4816016</v>
      </c>
      <c r="D423" s="222" t="s">
        <v>380</v>
      </c>
      <c r="E423" s="180">
        <v>0.22</v>
      </c>
      <c r="F423" s="179" t="s">
        <v>55</v>
      </c>
      <c r="G423" s="270">
        <v>39.36</v>
      </c>
      <c r="H423" s="270"/>
      <c r="I423" s="271"/>
      <c r="J423" s="221">
        <v>8.6592000000000002</v>
      </c>
    </row>
    <row r="424" spans="1:10" ht="20.100000000000001" customHeight="1" x14ac:dyDescent="0.2">
      <c r="A424" s="262"/>
      <c r="B424" s="262"/>
      <c r="C424" s="262"/>
      <c r="D424" s="262"/>
      <c r="E424" s="262"/>
      <c r="F424" s="262" t="s">
        <v>337</v>
      </c>
      <c r="G424" s="262"/>
      <c r="H424" s="262"/>
      <c r="I424" s="262"/>
      <c r="J424" s="234">
        <v>357.4323</v>
      </c>
    </row>
    <row r="425" spans="1:10" ht="20.100000000000001" customHeight="1" x14ac:dyDescent="0.2">
      <c r="A425" s="237" t="s">
        <v>379</v>
      </c>
      <c r="B425" s="239" t="s">
        <v>31</v>
      </c>
      <c r="C425" s="237" t="s">
        <v>372</v>
      </c>
      <c r="D425" s="237" t="s">
        <v>378</v>
      </c>
      <c r="E425" s="239" t="s">
        <v>30</v>
      </c>
      <c r="F425" s="239" t="s">
        <v>349</v>
      </c>
      <c r="G425" s="238" t="s">
        <v>348</v>
      </c>
      <c r="H425" s="269" t="s">
        <v>347</v>
      </c>
      <c r="I425" s="269"/>
      <c r="J425" s="239" t="s">
        <v>346</v>
      </c>
    </row>
    <row r="426" spans="1:10" ht="39" customHeight="1" x14ac:dyDescent="0.2">
      <c r="A426" s="222" t="s">
        <v>377</v>
      </c>
      <c r="B426" s="181" t="s">
        <v>94</v>
      </c>
      <c r="C426" s="222">
        <v>4816016</v>
      </c>
      <c r="D426" s="222" t="s">
        <v>376</v>
      </c>
      <c r="E426" s="181">
        <v>5915407</v>
      </c>
      <c r="F426" s="180">
        <v>0.33</v>
      </c>
      <c r="G426" s="179" t="s">
        <v>375</v>
      </c>
      <c r="H426" s="270">
        <v>2.6</v>
      </c>
      <c r="I426" s="271"/>
      <c r="J426" s="221">
        <v>0.85799999999999998</v>
      </c>
    </row>
    <row r="427" spans="1:10" ht="20.100000000000001" customHeight="1" x14ac:dyDescent="0.2">
      <c r="A427" s="262"/>
      <c r="B427" s="262"/>
      <c r="C427" s="262"/>
      <c r="D427" s="262"/>
      <c r="E427" s="262"/>
      <c r="F427" s="262" t="s">
        <v>374</v>
      </c>
      <c r="G427" s="262"/>
      <c r="H427" s="262"/>
      <c r="I427" s="262"/>
      <c r="J427" s="234">
        <v>0.85799999999999998</v>
      </c>
    </row>
    <row r="428" spans="1:10" ht="20.100000000000001" customHeight="1" x14ac:dyDescent="0.2">
      <c r="A428" s="237" t="s">
        <v>373</v>
      </c>
      <c r="B428" s="239" t="s">
        <v>31</v>
      </c>
      <c r="C428" s="237" t="s">
        <v>372</v>
      </c>
      <c r="D428" s="237" t="s">
        <v>367</v>
      </c>
      <c r="E428" s="239" t="s">
        <v>349</v>
      </c>
      <c r="F428" s="239" t="s">
        <v>348</v>
      </c>
      <c r="G428" s="273" t="s">
        <v>371</v>
      </c>
      <c r="H428" s="269"/>
      <c r="I428" s="269"/>
      <c r="J428" s="239" t="s">
        <v>346</v>
      </c>
    </row>
    <row r="429" spans="1:10" ht="20.100000000000001" customHeight="1" x14ac:dyDescent="0.2">
      <c r="A429" s="238"/>
      <c r="B429" s="238"/>
      <c r="C429" s="238"/>
      <c r="D429" s="238"/>
      <c r="E429" s="238"/>
      <c r="F429" s="238"/>
      <c r="G429" s="238" t="s">
        <v>370</v>
      </c>
      <c r="H429" s="238" t="s">
        <v>369</v>
      </c>
      <c r="I429" s="238" t="s">
        <v>368</v>
      </c>
      <c r="J429" s="238"/>
    </row>
    <row r="430" spans="1:10" ht="50.1" customHeight="1" x14ac:dyDescent="0.2">
      <c r="A430" s="222" t="s">
        <v>367</v>
      </c>
      <c r="B430" s="181" t="s">
        <v>94</v>
      </c>
      <c r="C430" s="222">
        <v>4816016</v>
      </c>
      <c r="D430" s="222" t="s">
        <v>366</v>
      </c>
      <c r="E430" s="180">
        <v>0.33</v>
      </c>
      <c r="F430" s="179" t="s">
        <v>365</v>
      </c>
      <c r="G430" s="181" t="s">
        <v>364</v>
      </c>
      <c r="H430" s="181" t="s">
        <v>363</v>
      </c>
      <c r="I430" s="181" t="s">
        <v>362</v>
      </c>
      <c r="J430" s="221">
        <v>0</v>
      </c>
    </row>
    <row r="431" spans="1:10" ht="20.100000000000001" customHeight="1" x14ac:dyDescent="0.2">
      <c r="A431" s="262"/>
      <c r="B431" s="262"/>
      <c r="C431" s="262"/>
      <c r="D431" s="262"/>
      <c r="E431" s="262"/>
      <c r="F431" s="262" t="s">
        <v>361</v>
      </c>
      <c r="G431" s="262"/>
      <c r="H431" s="262"/>
      <c r="I431" s="262"/>
      <c r="J431" s="234">
        <v>0</v>
      </c>
    </row>
    <row r="432" spans="1:10" x14ac:dyDescent="0.2">
      <c r="A432" s="231"/>
      <c r="B432" s="231"/>
      <c r="C432" s="231"/>
      <c r="D432" s="231"/>
      <c r="E432" s="231" t="s">
        <v>336</v>
      </c>
      <c r="F432" s="232">
        <v>163.93529240000001</v>
      </c>
      <c r="G432" s="231" t="s">
        <v>335</v>
      </c>
      <c r="H432" s="232">
        <v>0</v>
      </c>
      <c r="I432" s="231" t="s">
        <v>334</v>
      </c>
      <c r="J432" s="232">
        <v>163.93529253335521</v>
      </c>
    </row>
    <row r="433" spans="1:10" x14ac:dyDescent="0.2">
      <c r="A433" s="231"/>
      <c r="B433" s="231"/>
      <c r="C433" s="231"/>
      <c r="D433" s="231"/>
      <c r="E433" s="231" t="s">
        <v>333</v>
      </c>
      <c r="F433" s="232">
        <v>88.21</v>
      </c>
      <c r="G433" s="231"/>
      <c r="H433" s="272" t="s">
        <v>332</v>
      </c>
      <c r="I433" s="272"/>
      <c r="J433" s="232">
        <v>452.27</v>
      </c>
    </row>
    <row r="434" spans="1:10" ht="50.1" customHeight="1" thickBot="1" x14ac:dyDescent="0.25">
      <c r="A434" s="249"/>
      <c r="B434" s="249"/>
      <c r="C434" s="249"/>
      <c r="D434" s="249"/>
      <c r="E434" s="249"/>
      <c r="F434" s="249"/>
      <c r="G434" s="249" t="s">
        <v>331</v>
      </c>
      <c r="H434" s="233">
        <v>1</v>
      </c>
      <c r="I434" s="249" t="s">
        <v>330</v>
      </c>
      <c r="J434" s="252">
        <v>452.27</v>
      </c>
    </row>
    <row r="435" spans="1:10" ht="0.95" customHeight="1" thickTop="1" x14ac:dyDescent="0.2">
      <c r="A435" s="178"/>
      <c r="B435" s="178"/>
      <c r="C435" s="178"/>
      <c r="D435" s="178"/>
      <c r="E435" s="178"/>
      <c r="F435" s="178"/>
      <c r="G435" s="178"/>
      <c r="H435" s="178"/>
      <c r="I435" s="178"/>
      <c r="J435" s="178"/>
    </row>
    <row r="436" spans="1:10" ht="18" customHeight="1" x14ac:dyDescent="0.2">
      <c r="A436" s="237" t="s">
        <v>143</v>
      </c>
      <c r="B436" s="239" t="s">
        <v>30</v>
      </c>
      <c r="C436" s="237" t="s">
        <v>31</v>
      </c>
      <c r="D436" s="237" t="s">
        <v>7</v>
      </c>
      <c r="E436" s="260" t="s">
        <v>360</v>
      </c>
      <c r="F436" s="260"/>
      <c r="G436" s="238" t="s">
        <v>32</v>
      </c>
      <c r="H436" s="239" t="s">
        <v>33</v>
      </c>
      <c r="I436" s="239" t="s">
        <v>34</v>
      </c>
      <c r="J436" s="239" t="s">
        <v>8</v>
      </c>
    </row>
    <row r="437" spans="1:10" ht="26.1" customHeight="1" x14ac:dyDescent="0.2">
      <c r="A437" s="243" t="s">
        <v>359</v>
      </c>
      <c r="B437" s="245" t="s">
        <v>144</v>
      </c>
      <c r="C437" s="243" t="s">
        <v>94</v>
      </c>
      <c r="D437" s="243" t="s">
        <v>358</v>
      </c>
      <c r="E437" s="274" t="s">
        <v>357</v>
      </c>
      <c r="F437" s="274"/>
      <c r="G437" s="244" t="s">
        <v>96</v>
      </c>
      <c r="H437" s="182">
        <v>1</v>
      </c>
      <c r="I437" s="246">
        <v>18659.05</v>
      </c>
      <c r="J437" s="246">
        <v>18659.05</v>
      </c>
    </row>
    <row r="438" spans="1:10" ht="20.100000000000001" customHeight="1" x14ac:dyDescent="0.2">
      <c r="A438" s="262"/>
      <c r="B438" s="262"/>
      <c r="C438" s="262"/>
      <c r="D438" s="262"/>
      <c r="E438" s="262"/>
      <c r="F438" s="262" t="s">
        <v>356</v>
      </c>
      <c r="G438" s="262"/>
      <c r="H438" s="262"/>
      <c r="I438" s="262"/>
      <c r="J438" s="234">
        <v>0</v>
      </c>
    </row>
    <row r="439" spans="1:10" ht="20.100000000000001" customHeight="1" x14ac:dyDescent="0.2">
      <c r="A439" s="262"/>
      <c r="B439" s="262"/>
      <c r="C439" s="262"/>
      <c r="D439" s="262"/>
      <c r="E439" s="262"/>
      <c r="F439" s="262" t="s">
        <v>355</v>
      </c>
      <c r="G439" s="262"/>
      <c r="H439" s="262"/>
      <c r="I439" s="262"/>
      <c r="J439" s="234">
        <v>0</v>
      </c>
    </row>
    <row r="440" spans="1:10" ht="20.100000000000001" customHeight="1" x14ac:dyDescent="0.2">
      <c r="A440" s="262"/>
      <c r="B440" s="262"/>
      <c r="C440" s="262"/>
      <c r="D440" s="262"/>
      <c r="E440" s="262"/>
      <c r="F440" s="262" t="s">
        <v>354</v>
      </c>
      <c r="G440" s="262"/>
      <c r="H440" s="262"/>
      <c r="I440" s="262"/>
      <c r="J440" s="234">
        <v>0</v>
      </c>
    </row>
    <row r="441" spans="1:10" ht="20.100000000000001" customHeight="1" x14ac:dyDescent="0.2">
      <c r="A441" s="262"/>
      <c r="B441" s="262"/>
      <c r="C441" s="262"/>
      <c r="D441" s="262"/>
      <c r="E441" s="262"/>
      <c r="F441" s="262" t="s">
        <v>353</v>
      </c>
      <c r="G441" s="262"/>
      <c r="H441" s="262"/>
      <c r="I441" s="262"/>
      <c r="J441" s="234">
        <v>1</v>
      </c>
    </row>
    <row r="442" spans="1:10" ht="20.100000000000001" customHeight="1" x14ac:dyDescent="0.2">
      <c r="A442" s="262"/>
      <c r="B442" s="262"/>
      <c r="C442" s="262"/>
      <c r="D442" s="262"/>
      <c r="E442" s="262"/>
      <c r="F442" s="262" t="s">
        <v>352</v>
      </c>
      <c r="G442" s="262"/>
      <c r="H442" s="262"/>
      <c r="I442" s="262"/>
      <c r="J442" s="234">
        <v>0</v>
      </c>
    </row>
    <row r="443" spans="1:10" ht="20.100000000000001" customHeight="1" x14ac:dyDescent="0.2">
      <c r="A443" s="237" t="s">
        <v>351</v>
      </c>
      <c r="B443" s="239" t="s">
        <v>31</v>
      </c>
      <c r="C443" s="237" t="s">
        <v>30</v>
      </c>
      <c r="D443" s="237" t="s">
        <v>350</v>
      </c>
      <c r="E443" s="239" t="s">
        <v>349</v>
      </c>
      <c r="F443" s="239" t="s">
        <v>348</v>
      </c>
      <c r="G443" s="269" t="s">
        <v>347</v>
      </c>
      <c r="H443" s="269"/>
      <c r="I443" s="269"/>
      <c r="J443" s="239" t="s">
        <v>346</v>
      </c>
    </row>
    <row r="444" spans="1:10" ht="24" customHeight="1" x14ac:dyDescent="0.2">
      <c r="A444" s="222" t="s">
        <v>339</v>
      </c>
      <c r="B444" s="181" t="s">
        <v>94</v>
      </c>
      <c r="C444" s="222">
        <v>1100657</v>
      </c>
      <c r="D444" s="222" t="s">
        <v>345</v>
      </c>
      <c r="E444" s="180">
        <v>9.75</v>
      </c>
      <c r="F444" s="179" t="s">
        <v>55</v>
      </c>
      <c r="G444" s="270">
        <v>3.09</v>
      </c>
      <c r="H444" s="270"/>
      <c r="I444" s="271"/>
      <c r="J444" s="221">
        <v>30.127500000000001</v>
      </c>
    </row>
    <row r="445" spans="1:10" ht="26.1" customHeight="1" x14ac:dyDescent="0.2">
      <c r="A445" s="222" t="s">
        <v>339</v>
      </c>
      <c r="B445" s="181" t="s">
        <v>94</v>
      </c>
      <c r="C445" s="222">
        <v>1109669</v>
      </c>
      <c r="D445" s="222" t="s">
        <v>344</v>
      </c>
      <c r="E445" s="180">
        <v>0.67500000000000004</v>
      </c>
      <c r="F445" s="179" t="s">
        <v>55</v>
      </c>
      <c r="G445" s="270">
        <v>444.49</v>
      </c>
      <c r="H445" s="270"/>
      <c r="I445" s="271"/>
      <c r="J445" s="221">
        <v>300.0308</v>
      </c>
    </row>
    <row r="446" spans="1:10" ht="26.1" customHeight="1" x14ac:dyDescent="0.2">
      <c r="A446" s="222" t="s">
        <v>339</v>
      </c>
      <c r="B446" s="181" t="s">
        <v>94</v>
      </c>
      <c r="C446" s="222">
        <v>407819</v>
      </c>
      <c r="D446" s="222" t="s">
        <v>343</v>
      </c>
      <c r="E446" s="180">
        <v>713.5</v>
      </c>
      <c r="F446" s="179" t="s">
        <v>342</v>
      </c>
      <c r="G446" s="270">
        <v>11.96</v>
      </c>
      <c r="H446" s="270"/>
      <c r="I446" s="271"/>
      <c r="J446" s="221">
        <v>8533.4599999999991</v>
      </c>
    </row>
    <row r="447" spans="1:10" ht="26.1" customHeight="1" x14ac:dyDescent="0.2">
      <c r="A447" s="222" t="s">
        <v>339</v>
      </c>
      <c r="B447" s="181" t="s">
        <v>94</v>
      </c>
      <c r="C447" s="222">
        <v>1107892</v>
      </c>
      <c r="D447" s="222" t="s">
        <v>341</v>
      </c>
      <c r="E447" s="180">
        <v>9.75</v>
      </c>
      <c r="F447" s="179" t="s">
        <v>55</v>
      </c>
      <c r="G447" s="270">
        <v>420.16</v>
      </c>
      <c r="H447" s="270"/>
      <c r="I447" s="271"/>
      <c r="J447" s="221">
        <v>4096.5600000000004</v>
      </c>
    </row>
    <row r="448" spans="1:10" ht="26.1" customHeight="1" x14ac:dyDescent="0.2">
      <c r="A448" s="222" t="s">
        <v>339</v>
      </c>
      <c r="B448" s="181" t="s">
        <v>94</v>
      </c>
      <c r="C448" s="222">
        <v>1106057</v>
      </c>
      <c r="D448" s="222" t="s">
        <v>340</v>
      </c>
      <c r="E448" s="180">
        <v>2.25</v>
      </c>
      <c r="F448" s="179" t="s">
        <v>55</v>
      </c>
      <c r="G448" s="270">
        <v>406.9</v>
      </c>
      <c r="H448" s="270"/>
      <c r="I448" s="271"/>
      <c r="J448" s="221">
        <v>915.52499999999998</v>
      </c>
    </row>
    <row r="449" spans="1:10" ht="39" customHeight="1" x14ac:dyDescent="0.2">
      <c r="A449" s="222" t="s">
        <v>339</v>
      </c>
      <c r="B449" s="181" t="s">
        <v>94</v>
      </c>
      <c r="C449" s="222">
        <v>3103302</v>
      </c>
      <c r="D449" s="222" t="s">
        <v>338</v>
      </c>
      <c r="E449" s="180">
        <v>66.5</v>
      </c>
      <c r="F449" s="179" t="s">
        <v>45</v>
      </c>
      <c r="G449" s="270">
        <v>71.930000000000007</v>
      </c>
      <c r="H449" s="270"/>
      <c r="I449" s="271"/>
      <c r="J449" s="221">
        <v>4783.3450000000003</v>
      </c>
    </row>
    <row r="450" spans="1:10" ht="20.100000000000001" customHeight="1" x14ac:dyDescent="0.2">
      <c r="A450" s="262"/>
      <c r="B450" s="262"/>
      <c r="C450" s="262"/>
      <c r="D450" s="262"/>
      <c r="E450" s="262"/>
      <c r="F450" s="262" t="s">
        <v>337</v>
      </c>
      <c r="G450" s="262"/>
      <c r="H450" s="262"/>
      <c r="I450" s="262"/>
      <c r="J450" s="234">
        <v>18659.048299999999</v>
      </c>
    </row>
    <row r="451" spans="1:10" x14ac:dyDescent="0.2">
      <c r="A451" s="231"/>
      <c r="B451" s="231"/>
      <c r="C451" s="231"/>
      <c r="D451" s="231"/>
      <c r="E451" s="231" t="s">
        <v>336</v>
      </c>
      <c r="F451" s="232">
        <v>6355.2600635999997</v>
      </c>
      <c r="G451" s="231" t="s">
        <v>335</v>
      </c>
      <c r="H451" s="232">
        <v>0</v>
      </c>
      <c r="I451" s="231" t="s">
        <v>334</v>
      </c>
      <c r="J451" s="232">
        <v>6355.2600670197562</v>
      </c>
    </row>
    <row r="452" spans="1:10" x14ac:dyDescent="0.2">
      <c r="A452" s="231"/>
      <c r="B452" s="231"/>
      <c r="C452" s="231"/>
      <c r="D452" s="231"/>
      <c r="E452" s="231" t="s">
        <v>333</v>
      </c>
      <c r="F452" s="232">
        <v>4521.08</v>
      </c>
      <c r="G452" s="231"/>
      <c r="H452" s="272" t="s">
        <v>332</v>
      </c>
      <c r="I452" s="272"/>
      <c r="J452" s="232">
        <v>23180.13</v>
      </c>
    </row>
    <row r="453" spans="1:10" ht="50.1" customHeight="1" thickBot="1" x14ac:dyDescent="0.25">
      <c r="A453" s="249"/>
      <c r="B453" s="249"/>
      <c r="C453" s="249"/>
      <c r="D453" s="249"/>
      <c r="E453" s="249"/>
      <c r="F453" s="249"/>
      <c r="G453" s="249" t="s">
        <v>331</v>
      </c>
      <c r="H453" s="233">
        <v>1</v>
      </c>
      <c r="I453" s="249" t="s">
        <v>330</v>
      </c>
      <c r="J453" s="252">
        <v>23180.13</v>
      </c>
    </row>
    <row r="454" spans="1:10" ht="0.95" customHeight="1" thickTop="1" x14ac:dyDescent="0.2">
      <c r="A454" s="178"/>
      <c r="B454" s="178"/>
      <c r="C454" s="178"/>
      <c r="D454" s="178"/>
      <c r="E454" s="178"/>
      <c r="F454" s="178"/>
      <c r="G454" s="178"/>
      <c r="H454" s="178"/>
      <c r="I454" s="178"/>
      <c r="J454" s="178"/>
    </row>
    <row r="455" spans="1:10" ht="24" customHeight="1" x14ac:dyDescent="0.2">
      <c r="A455" s="240" t="s">
        <v>146</v>
      </c>
      <c r="B455" s="240"/>
      <c r="C455" s="240"/>
      <c r="D455" s="240" t="s">
        <v>21</v>
      </c>
      <c r="E455" s="240"/>
      <c r="F455" s="261"/>
      <c r="G455" s="261"/>
      <c r="H455" s="241"/>
      <c r="I455" s="240"/>
      <c r="J455" s="242">
        <v>3822592.06</v>
      </c>
    </row>
    <row r="456" spans="1:10" ht="24" customHeight="1" x14ac:dyDescent="0.2">
      <c r="A456" s="240" t="s">
        <v>147</v>
      </c>
      <c r="B456" s="240"/>
      <c r="C456" s="240"/>
      <c r="D456" s="240" t="s">
        <v>16</v>
      </c>
      <c r="E456" s="240"/>
      <c r="F456" s="261"/>
      <c r="G456" s="261"/>
      <c r="H456" s="241"/>
      <c r="I456" s="240"/>
      <c r="J456" s="242">
        <v>2600880.98</v>
      </c>
    </row>
    <row r="457" spans="1:10" ht="24" customHeight="1" x14ac:dyDescent="0.2">
      <c r="A457" s="240" t="s">
        <v>148</v>
      </c>
      <c r="B457" s="240"/>
      <c r="C457" s="240"/>
      <c r="D457" s="240" t="s">
        <v>51</v>
      </c>
      <c r="E457" s="240"/>
      <c r="F457" s="261"/>
      <c r="G457" s="261"/>
      <c r="H457" s="241"/>
      <c r="I457" s="240"/>
      <c r="J457" s="242">
        <v>112519.49</v>
      </c>
    </row>
    <row r="458" spans="1:10" ht="18" customHeight="1" x14ac:dyDescent="0.2">
      <c r="A458" s="237" t="s">
        <v>149</v>
      </c>
      <c r="B458" s="239" t="s">
        <v>30</v>
      </c>
      <c r="C458" s="237" t="s">
        <v>31</v>
      </c>
      <c r="D458" s="237" t="s">
        <v>7</v>
      </c>
      <c r="E458" s="260" t="s">
        <v>360</v>
      </c>
      <c r="F458" s="260"/>
      <c r="G458" s="238" t="s">
        <v>32</v>
      </c>
      <c r="H458" s="239" t="s">
        <v>33</v>
      </c>
      <c r="I458" s="239" t="s">
        <v>34</v>
      </c>
      <c r="J458" s="239" t="s">
        <v>8</v>
      </c>
    </row>
    <row r="459" spans="1:10" ht="39" customHeight="1" x14ac:dyDescent="0.2">
      <c r="A459" s="243" t="s">
        <v>359</v>
      </c>
      <c r="B459" s="245" t="s">
        <v>53</v>
      </c>
      <c r="C459" s="243" t="s">
        <v>37</v>
      </c>
      <c r="D459" s="243" t="s">
        <v>54</v>
      </c>
      <c r="E459" s="274" t="s">
        <v>467</v>
      </c>
      <c r="F459" s="274"/>
      <c r="G459" s="244" t="s">
        <v>55</v>
      </c>
      <c r="H459" s="182">
        <v>1</v>
      </c>
      <c r="I459" s="246">
        <v>3.39</v>
      </c>
      <c r="J459" s="246">
        <v>3.39</v>
      </c>
    </row>
    <row r="460" spans="1:10" ht="39" customHeight="1" x14ac:dyDescent="0.2">
      <c r="A460" s="222" t="s">
        <v>397</v>
      </c>
      <c r="B460" s="181" t="s">
        <v>622</v>
      </c>
      <c r="C460" s="222" t="s">
        <v>37</v>
      </c>
      <c r="D460" s="222" t="s">
        <v>621</v>
      </c>
      <c r="E460" s="271" t="s">
        <v>461</v>
      </c>
      <c r="F460" s="271"/>
      <c r="G460" s="179" t="s">
        <v>464</v>
      </c>
      <c r="H460" s="180">
        <v>7.9000000000000008E-3</v>
      </c>
      <c r="I460" s="187">
        <v>244.04</v>
      </c>
      <c r="J460" s="187">
        <v>1.92</v>
      </c>
    </row>
    <row r="461" spans="1:10" ht="39" customHeight="1" x14ac:dyDescent="0.2">
      <c r="A461" s="222" t="s">
        <v>397</v>
      </c>
      <c r="B461" s="181" t="s">
        <v>620</v>
      </c>
      <c r="C461" s="222" t="s">
        <v>37</v>
      </c>
      <c r="D461" s="222" t="s">
        <v>619</v>
      </c>
      <c r="E461" s="271" t="s">
        <v>461</v>
      </c>
      <c r="F461" s="271"/>
      <c r="G461" s="179" t="s">
        <v>460</v>
      </c>
      <c r="H461" s="180">
        <v>1.34E-2</v>
      </c>
      <c r="I461" s="187">
        <v>78.28</v>
      </c>
      <c r="J461" s="187">
        <v>1.04</v>
      </c>
    </row>
    <row r="462" spans="1:10" ht="24" customHeight="1" x14ac:dyDescent="0.2">
      <c r="A462" s="222" t="s">
        <v>397</v>
      </c>
      <c r="B462" s="181" t="s">
        <v>408</v>
      </c>
      <c r="C462" s="222" t="s">
        <v>37</v>
      </c>
      <c r="D462" s="222" t="s">
        <v>407</v>
      </c>
      <c r="E462" s="271" t="s">
        <v>403</v>
      </c>
      <c r="F462" s="271"/>
      <c r="G462" s="179" t="s">
        <v>406</v>
      </c>
      <c r="H462" s="180">
        <v>2.1299999999999999E-2</v>
      </c>
      <c r="I462" s="187">
        <v>20.28</v>
      </c>
      <c r="J462" s="187">
        <v>0.43</v>
      </c>
    </row>
    <row r="463" spans="1:10" x14ac:dyDescent="0.2">
      <c r="A463" s="231"/>
      <c r="B463" s="231"/>
      <c r="C463" s="231"/>
      <c r="D463" s="231"/>
      <c r="E463" s="231" t="s">
        <v>336</v>
      </c>
      <c r="F463" s="232">
        <v>0.65</v>
      </c>
      <c r="G463" s="231" t="s">
        <v>335</v>
      </c>
      <c r="H463" s="232">
        <v>0</v>
      </c>
      <c r="I463" s="231" t="s">
        <v>334</v>
      </c>
      <c r="J463" s="232">
        <v>0.65</v>
      </c>
    </row>
    <row r="464" spans="1:10" x14ac:dyDescent="0.2">
      <c r="A464" s="231"/>
      <c r="B464" s="231"/>
      <c r="C464" s="231"/>
      <c r="D464" s="231"/>
      <c r="E464" s="231" t="s">
        <v>333</v>
      </c>
      <c r="F464" s="232">
        <v>0.82</v>
      </c>
      <c r="G464" s="231"/>
      <c r="H464" s="272" t="s">
        <v>332</v>
      </c>
      <c r="I464" s="272"/>
      <c r="J464" s="232">
        <v>4.21</v>
      </c>
    </row>
    <row r="465" spans="1:10" ht="50.1" customHeight="1" thickBot="1" x14ac:dyDescent="0.25">
      <c r="A465" s="249"/>
      <c r="B465" s="249"/>
      <c r="C465" s="249"/>
      <c r="D465" s="249"/>
      <c r="E465" s="249"/>
      <c r="F465" s="249"/>
      <c r="G465" s="249" t="s">
        <v>331</v>
      </c>
      <c r="H465" s="233">
        <v>2983.59</v>
      </c>
      <c r="I465" s="249" t="s">
        <v>330</v>
      </c>
      <c r="J465" s="252">
        <v>12560.91</v>
      </c>
    </row>
    <row r="466" spans="1:10" ht="0.95" customHeight="1" thickTop="1" x14ac:dyDescent="0.2">
      <c r="A466" s="178"/>
      <c r="B466" s="178"/>
      <c r="C466" s="178"/>
      <c r="D466" s="178"/>
      <c r="E466" s="178"/>
      <c r="F466" s="178"/>
      <c r="G466" s="178"/>
      <c r="H466" s="178"/>
      <c r="I466" s="178"/>
      <c r="J466" s="178"/>
    </row>
    <row r="467" spans="1:10" ht="18" customHeight="1" x14ac:dyDescent="0.2">
      <c r="A467" s="237" t="s">
        <v>150</v>
      </c>
      <c r="B467" s="239" t="s">
        <v>30</v>
      </c>
      <c r="C467" s="237" t="s">
        <v>31</v>
      </c>
      <c r="D467" s="237" t="s">
        <v>7</v>
      </c>
      <c r="E467" s="260" t="s">
        <v>360</v>
      </c>
      <c r="F467" s="260"/>
      <c r="G467" s="238" t="s">
        <v>32</v>
      </c>
      <c r="H467" s="239" t="s">
        <v>33</v>
      </c>
      <c r="I467" s="239" t="s">
        <v>34</v>
      </c>
      <c r="J467" s="239" t="s">
        <v>8</v>
      </c>
    </row>
    <row r="468" spans="1:10" ht="26.1" customHeight="1" x14ac:dyDescent="0.2">
      <c r="A468" s="243" t="s">
        <v>359</v>
      </c>
      <c r="B468" s="245" t="s">
        <v>57</v>
      </c>
      <c r="C468" s="243" t="s">
        <v>37</v>
      </c>
      <c r="D468" s="243" t="s">
        <v>58</v>
      </c>
      <c r="E468" s="274" t="s">
        <v>606</v>
      </c>
      <c r="F468" s="274"/>
      <c r="G468" s="244" t="s">
        <v>45</v>
      </c>
      <c r="H468" s="182">
        <v>1</v>
      </c>
      <c r="I468" s="246">
        <v>1.19</v>
      </c>
      <c r="J468" s="246">
        <v>1.19</v>
      </c>
    </row>
    <row r="469" spans="1:10" ht="65.099999999999994" customHeight="1" x14ac:dyDescent="0.2">
      <c r="A469" s="222" t="s">
        <v>397</v>
      </c>
      <c r="B469" s="181" t="s">
        <v>517</v>
      </c>
      <c r="C469" s="222" t="s">
        <v>37</v>
      </c>
      <c r="D469" s="222" t="s">
        <v>516</v>
      </c>
      <c r="E469" s="271" t="s">
        <v>461</v>
      </c>
      <c r="F469" s="271"/>
      <c r="G469" s="179" t="s">
        <v>464</v>
      </c>
      <c r="H469" s="180">
        <v>1E-3</v>
      </c>
      <c r="I469" s="187">
        <v>315.32</v>
      </c>
      <c r="J469" s="187">
        <v>0.31</v>
      </c>
    </row>
    <row r="470" spans="1:10" ht="65.099999999999994" customHeight="1" x14ac:dyDescent="0.2">
      <c r="A470" s="222" t="s">
        <v>397</v>
      </c>
      <c r="B470" s="181" t="s">
        <v>515</v>
      </c>
      <c r="C470" s="222" t="s">
        <v>37</v>
      </c>
      <c r="D470" s="222" t="s">
        <v>514</v>
      </c>
      <c r="E470" s="271" t="s">
        <v>461</v>
      </c>
      <c r="F470" s="271"/>
      <c r="G470" s="179" t="s">
        <v>460</v>
      </c>
      <c r="H470" s="180">
        <v>2E-3</v>
      </c>
      <c r="I470" s="187">
        <v>68.03</v>
      </c>
      <c r="J470" s="187">
        <v>0.13</v>
      </c>
    </row>
    <row r="471" spans="1:10" ht="39" customHeight="1" x14ac:dyDescent="0.2">
      <c r="A471" s="222" t="s">
        <v>397</v>
      </c>
      <c r="B471" s="181" t="s">
        <v>618</v>
      </c>
      <c r="C471" s="222" t="s">
        <v>37</v>
      </c>
      <c r="D471" s="222" t="s">
        <v>617</v>
      </c>
      <c r="E471" s="271" t="s">
        <v>461</v>
      </c>
      <c r="F471" s="271"/>
      <c r="G471" s="179" t="s">
        <v>464</v>
      </c>
      <c r="H471" s="180">
        <v>1E-4</v>
      </c>
      <c r="I471" s="187">
        <v>249.88</v>
      </c>
      <c r="J471" s="187">
        <v>0.02</v>
      </c>
    </row>
    <row r="472" spans="1:10" ht="39" customHeight="1" x14ac:dyDescent="0.2">
      <c r="A472" s="222" t="s">
        <v>397</v>
      </c>
      <c r="B472" s="181" t="s">
        <v>616</v>
      </c>
      <c r="C472" s="222" t="s">
        <v>37</v>
      </c>
      <c r="D472" s="222" t="s">
        <v>615</v>
      </c>
      <c r="E472" s="271" t="s">
        <v>461</v>
      </c>
      <c r="F472" s="271"/>
      <c r="G472" s="179" t="s">
        <v>460</v>
      </c>
      <c r="H472" s="180">
        <v>3.0000000000000001E-3</v>
      </c>
      <c r="I472" s="187">
        <v>93.96</v>
      </c>
      <c r="J472" s="187">
        <v>0.28000000000000003</v>
      </c>
    </row>
    <row r="473" spans="1:10" ht="24" customHeight="1" x14ac:dyDescent="0.2">
      <c r="A473" s="222" t="s">
        <v>397</v>
      </c>
      <c r="B473" s="181" t="s">
        <v>408</v>
      </c>
      <c r="C473" s="222" t="s">
        <v>37</v>
      </c>
      <c r="D473" s="222" t="s">
        <v>407</v>
      </c>
      <c r="E473" s="271" t="s">
        <v>403</v>
      </c>
      <c r="F473" s="271"/>
      <c r="G473" s="179" t="s">
        <v>406</v>
      </c>
      <c r="H473" s="180">
        <v>3.0000000000000001E-3</v>
      </c>
      <c r="I473" s="187">
        <v>20.28</v>
      </c>
      <c r="J473" s="187">
        <v>0.06</v>
      </c>
    </row>
    <row r="474" spans="1:10" ht="51.95" customHeight="1" x14ac:dyDescent="0.2">
      <c r="A474" s="222" t="s">
        <v>397</v>
      </c>
      <c r="B474" s="181" t="s">
        <v>614</v>
      </c>
      <c r="C474" s="222" t="s">
        <v>37</v>
      </c>
      <c r="D474" s="222" t="s">
        <v>613</v>
      </c>
      <c r="E474" s="271" t="s">
        <v>461</v>
      </c>
      <c r="F474" s="271"/>
      <c r="G474" s="179" t="s">
        <v>464</v>
      </c>
      <c r="H474" s="180">
        <v>1E-3</v>
      </c>
      <c r="I474" s="187">
        <v>221.5</v>
      </c>
      <c r="J474" s="187">
        <v>0.22</v>
      </c>
    </row>
    <row r="475" spans="1:10" ht="51.95" customHeight="1" x14ac:dyDescent="0.2">
      <c r="A475" s="222" t="s">
        <v>397</v>
      </c>
      <c r="B475" s="181" t="s">
        <v>612</v>
      </c>
      <c r="C475" s="222" t="s">
        <v>37</v>
      </c>
      <c r="D475" s="222" t="s">
        <v>611</v>
      </c>
      <c r="E475" s="271" t="s">
        <v>461</v>
      </c>
      <c r="F475" s="271"/>
      <c r="G475" s="179" t="s">
        <v>460</v>
      </c>
      <c r="H475" s="180">
        <v>2E-3</v>
      </c>
      <c r="I475" s="187">
        <v>89.97</v>
      </c>
      <c r="J475" s="187">
        <v>0.17</v>
      </c>
    </row>
    <row r="476" spans="1:10" x14ac:dyDescent="0.2">
      <c r="A476" s="231"/>
      <c r="B476" s="231"/>
      <c r="C476" s="231"/>
      <c r="D476" s="231"/>
      <c r="E476" s="231" t="s">
        <v>336</v>
      </c>
      <c r="F476" s="232">
        <v>0.2</v>
      </c>
      <c r="G476" s="231" t="s">
        <v>335</v>
      </c>
      <c r="H476" s="232">
        <v>0</v>
      </c>
      <c r="I476" s="231" t="s">
        <v>334</v>
      </c>
      <c r="J476" s="232">
        <v>0.2</v>
      </c>
    </row>
    <row r="477" spans="1:10" x14ac:dyDescent="0.2">
      <c r="A477" s="231"/>
      <c r="B477" s="231"/>
      <c r="C477" s="231"/>
      <c r="D477" s="231"/>
      <c r="E477" s="231" t="s">
        <v>333</v>
      </c>
      <c r="F477" s="232">
        <v>0.28000000000000003</v>
      </c>
      <c r="G477" s="231"/>
      <c r="H477" s="272" t="s">
        <v>332</v>
      </c>
      <c r="I477" s="272"/>
      <c r="J477" s="232">
        <v>1.47</v>
      </c>
    </row>
    <row r="478" spans="1:10" ht="50.1" customHeight="1" thickBot="1" x14ac:dyDescent="0.25">
      <c r="A478" s="249"/>
      <c r="B478" s="249"/>
      <c r="C478" s="249"/>
      <c r="D478" s="249"/>
      <c r="E478" s="249"/>
      <c r="F478" s="249"/>
      <c r="G478" s="249" t="s">
        <v>331</v>
      </c>
      <c r="H478" s="233">
        <v>20510.21</v>
      </c>
      <c r="I478" s="249" t="s">
        <v>330</v>
      </c>
      <c r="J478" s="252">
        <v>30150</v>
      </c>
    </row>
    <row r="479" spans="1:10" ht="0.95" customHeight="1" thickTop="1" x14ac:dyDescent="0.2">
      <c r="A479" s="178"/>
      <c r="B479" s="178"/>
      <c r="C479" s="178"/>
      <c r="D479" s="178"/>
      <c r="E479" s="178"/>
      <c r="F479" s="178"/>
      <c r="G479" s="178"/>
      <c r="H479" s="178"/>
      <c r="I479" s="178"/>
      <c r="J479" s="178"/>
    </row>
    <row r="480" spans="1:10" ht="18" customHeight="1" x14ac:dyDescent="0.2">
      <c r="A480" s="237" t="s">
        <v>151</v>
      </c>
      <c r="B480" s="239" t="s">
        <v>30</v>
      </c>
      <c r="C480" s="237" t="s">
        <v>31</v>
      </c>
      <c r="D480" s="237" t="s">
        <v>7</v>
      </c>
      <c r="E480" s="260" t="s">
        <v>360</v>
      </c>
      <c r="F480" s="260"/>
      <c r="G480" s="238" t="s">
        <v>32</v>
      </c>
      <c r="H480" s="239" t="s">
        <v>33</v>
      </c>
      <c r="I480" s="239" t="s">
        <v>34</v>
      </c>
      <c r="J480" s="239" t="s">
        <v>8</v>
      </c>
    </row>
    <row r="481" spans="1:10" ht="51.95" customHeight="1" x14ac:dyDescent="0.2">
      <c r="A481" s="243" t="s">
        <v>359</v>
      </c>
      <c r="B481" s="245" t="s">
        <v>60</v>
      </c>
      <c r="C481" s="243" t="s">
        <v>37</v>
      </c>
      <c r="D481" s="243" t="s">
        <v>61</v>
      </c>
      <c r="E481" s="274" t="s">
        <v>507</v>
      </c>
      <c r="F481" s="274"/>
      <c r="G481" s="244" t="s">
        <v>55</v>
      </c>
      <c r="H481" s="182">
        <v>1</v>
      </c>
      <c r="I481" s="246">
        <v>8.2899999999999991</v>
      </c>
      <c r="J481" s="246">
        <v>8.2899999999999991</v>
      </c>
    </row>
    <row r="482" spans="1:10" ht="39" customHeight="1" x14ac:dyDescent="0.2">
      <c r="A482" s="222" t="s">
        <v>397</v>
      </c>
      <c r="B482" s="181" t="s">
        <v>610</v>
      </c>
      <c r="C482" s="222" t="s">
        <v>37</v>
      </c>
      <c r="D482" s="222" t="s">
        <v>609</v>
      </c>
      <c r="E482" s="271" t="s">
        <v>461</v>
      </c>
      <c r="F482" s="271"/>
      <c r="G482" s="179" t="s">
        <v>464</v>
      </c>
      <c r="H482" s="180">
        <v>8.3000000000000001E-3</v>
      </c>
      <c r="I482" s="187">
        <v>172.66</v>
      </c>
      <c r="J482" s="187">
        <v>1.43</v>
      </c>
    </row>
    <row r="483" spans="1:10" ht="39" customHeight="1" x14ac:dyDescent="0.2">
      <c r="A483" s="222" t="s">
        <v>397</v>
      </c>
      <c r="B483" s="181" t="s">
        <v>608</v>
      </c>
      <c r="C483" s="222" t="s">
        <v>37</v>
      </c>
      <c r="D483" s="222" t="s">
        <v>607</v>
      </c>
      <c r="E483" s="271" t="s">
        <v>461</v>
      </c>
      <c r="F483" s="271"/>
      <c r="G483" s="179" t="s">
        <v>460</v>
      </c>
      <c r="H483" s="180">
        <v>1.0500000000000001E-2</v>
      </c>
      <c r="I483" s="187">
        <v>64.89</v>
      </c>
      <c r="J483" s="187">
        <v>0.68</v>
      </c>
    </row>
    <row r="484" spans="1:10" ht="65.099999999999994" customHeight="1" x14ac:dyDescent="0.2">
      <c r="A484" s="222" t="s">
        <v>397</v>
      </c>
      <c r="B484" s="181" t="s">
        <v>506</v>
      </c>
      <c r="C484" s="222" t="s">
        <v>37</v>
      </c>
      <c r="D484" s="222" t="s">
        <v>505</v>
      </c>
      <c r="E484" s="271" t="s">
        <v>461</v>
      </c>
      <c r="F484" s="271"/>
      <c r="G484" s="179" t="s">
        <v>464</v>
      </c>
      <c r="H484" s="180">
        <v>1.9800000000000002E-2</v>
      </c>
      <c r="I484" s="187">
        <v>264.89</v>
      </c>
      <c r="J484" s="187">
        <v>5.24</v>
      </c>
    </row>
    <row r="485" spans="1:10" ht="65.099999999999994" customHeight="1" x14ac:dyDescent="0.2">
      <c r="A485" s="222" t="s">
        <v>397</v>
      </c>
      <c r="B485" s="181" t="s">
        <v>504</v>
      </c>
      <c r="C485" s="222" t="s">
        <v>37</v>
      </c>
      <c r="D485" s="222" t="s">
        <v>503</v>
      </c>
      <c r="E485" s="271" t="s">
        <v>461</v>
      </c>
      <c r="F485" s="271"/>
      <c r="G485" s="179" t="s">
        <v>460</v>
      </c>
      <c r="H485" s="180">
        <v>1.38E-2</v>
      </c>
      <c r="I485" s="187">
        <v>68.5</v>
      </c>
      <c r="J485" s="187">
        <v>0.94</v>
      </c>
    </row>
    <row r="486" spans="1:10" x14ac:dyDescent="0.2">
      <c r="A486" s="231"/>
      <c r="B486" s="231"/>
      <c r="C486" s="231"/>
      <c r="D486" s="231"/>
      <c r="E486" s="231" t="s">
        <v>336</v>
      </c>
      <c r="F486" s="232">
        <v>0.93</v>
      </c>
      <c r="G486" s="231" t="s">
        <v>335</v>
      </c>
      <c r="H486" s="232">
        <v>0</v>
      </c>
      <c r="I486" s="231" t="s">
        <v>334</v>
      </c>
      <c r="J486" s="232">
        <v>0.93</v>
      </c>
    </row>
    <row r="487" spans="1:10" x14ac:dyDescent="0.2">
      <c r="A487" s="231"/>
      <c r="B487" s="231"/>
      <c r="C487" s="231"/>
      <c r="D487" s="231"/>
      <c r="E487" s="231" t="s">
        <v>333</v>
      </c>
      <c r="F487" s="232">
        <v>2</v>
      </c>
      <c r="G487" s="231"/>
      <c r="H487" s="272" t="s">
        <v>332</v>
      </c>
      <c r="I487" s="272"/>
      <c r="J487" s="232">
        <v>10.29</v>
      </c>
    </row>
    <row r="488" spans="1:10" ht="50.1" customHeight="1" thickBot="1" x14ac:dyDescent="0.25">
      <c r="A488" s="249"/>
      <c r="B488" s="249"/>
      <c r="C488" s="249"/>
      <c r="D488" s="249"/>
      <c r="E488" s="249"/>
      <c r="F488" s="249"/>
      <c r="G488" s="249" t="s">
        <v>331</v>
      </c>
      <c r="H488" s="233">
        <v>3729.49</v>
      </c>
      <c r="I488" s="249" t="s">
        <v>330</v>
      </c>
      <c r="J488" s="252">
        <v>38376.449999999997</v>
      </c>
    </row>
    <row r="489" spans="1:10" ht="0.95" customHeight="1" thickTop="1" x14ac:dyDescent="0.2">
      <c r="A489" s="178"/>
      <c r="B489" s="178"/>
      <c r="C489" s="178"/>
      <c r="D489" s="178"/>
      <c r="E489" s="178"/>
      <c r="F489" s="178"/>
      <c r="G489" s="178"/>
      <c r="H489" s="178"/>
      <c r="I489" s="178"/>
      <c r="J489" s="178"/>
    </row>
    <row r="490" spans="1:10" ht="18" customHeight="1" x14ac:dyDescent="0.2">
      <c r="A490" s="237" t="s">
        <v>152</v>
      </c>
      <c r="B490" s="239" t="s">
        <v>30</v>
      </c>
      <c r="C490" s="237" t="s">
        <v>31</v>
      </c>
      <c r="D490" s="237" t="s">
        <v>7</v>
      </c>
      <c r="E490" s="260" t="s">
        <v>360</v>
      </c>
      <c r="F490" s="260"/>
      <c r="G490" s="238" t="s">
        <v>32</v>
      </c>
      <c r="H490" s="239" t="s">
        <v>33</v>
      </c>
      <c r="I490" s="239" t="s">
        <v>34</v>
      </c>
      <c r="J490" s="239" t="s">
        <v>8</v>
      </c>
    </row>
    <row r="491" spans="1:10" ht="39" customHeight="1" x14ac:dyDescent="0.2">
      <c r="A491" s="243" t="s">
        <v>359</v>
      </c>
      <c r="B491" s="245" t="s">
        <v>63</v>
      </c>
      <c r="C491" s="243" t="s">
        <v>37</v>
      </c>
      <c r="D491" s="243" t="s">
        <v>64</v>
      </c>
      <c r="E491" s="274" t="s">
        <v>507</v>
      </c>
      <c r="F491" s="274"/>
      <c r="G491" s="244" t="s">
        <v>65</v>
      </c>
      <c r="H491" s="182">
        <v>1</v>
      </c>
      <c r="I491" s="246">
        <v>2.4300000000000002</v>
      </c>
      <c r="J491" s="246">
        <v>2.4300000000000002</v>
      </c>
    </row>
    <row r="492" spans="1:10" ht="65.099999999999994" customHeight="1" x14ac:dyDescent="0.2">
      <c r="A492" s="222" t="s">
        <v>397</v>
      </c>
      <c r="B492" s="181" t="s">
        <v>506</v>
      </c>
      <c r="C492" s="222" t="s">
        <v>37</v>
      </c>
      <c r="D492" s="222" t="s">
        <v>505</v>
      </c>
      <c r="E492" s="271" t="s">
        <v>461</v>
      </c>
      <c r="F492" s="271"/>
      <c r="G492" s="179" t="s">
        <v>464</v>
      </c>
      <c r="H492" s="180">
        <v>8.3000000000000001E-3</v>
      </c>
      <c r="I492" s="187">
        <v>264.89</v>
      </c>
      <c r="J492" s="187">
        <v>2.19</v>
      </c>
    </row>
    <row r="493" spans="1:10" ht="65.099999999999994" customHeight="1" x14ac:dyDescent="0.2">
      <c r="A493" s="222" t="s">
        <v>397</v>
      </c>
      <c r="B493" s="181" t="s">
        <v>504</v>
      </c>
      <c r="C493" s="222" t="s">
        <v>37</v>
      </c>
      <c r="D493" s="222" t="s">
        <v>503</v>
      </c>
      <c r="E493" s="271" t="s">
        <v>461</v>
      </c>
      <c r="F493" s="271"/>
      <c r="G493" s="179" t="s">
        <v>460</v>
      </c>
      <c r="H493" s="180">
        <v>3.5999999999999999E-3</v>
      </c>
      <c r="I493" s="187">
        <v>68.5</v>
      </c>
      <c r="J493" s="187">
        <v>0.24</v>
      </c>
    </row>
    <row r="494" spans="1:10" x14ac:dyDescent="0.2">
      <c r="A494" s="231"/>
      <c r="B494" s="231"/>
      <c r="C494" s="231"/>
      <c r="D494" s="231"/>
      <c r="E494" s="231" t="s">
        <v>336</v>
      </c>
      <c r="F494" s="232">
        <v>0.21</v>
      </c>
      <c r="G494" s="231" t="s">
        <v>335</v>
      </c>
      <c r="H494" s="232">
        <v>0</v>
      </c>
      <c r="I494" s="231" t="s">
        <v>334</v>
      </c>
      <c r="J494" s="232">
        <v>0.21</v>
      </c>
    </row>
    <row r="495" spans="1:10" x14ac:dyDescent="0.2">
      <c r="A495" s="231"/>
      <c r="B495" s="231"/>
      <c r="C495" s="231"/>
      <c r="D495" s="231"/>
      <c r="E495" s="231" t="s">
        <v>333</v>
      </c>
      <c r="F495" s="232">
        <v>0.57999999999999996</v>
      </c>
      <c r="G495" s="231"/>
      <c r="H495" s="272" t="s">
        <v>332</v>
      </c>
      <c r="I495" s="272"/>
      <c r="J495" s="232">
        <v>3.01</v>
      </c>
    </row>
    <row r="496" spans="1:10" ht="50.1" customHeight="1" thickBot="1" x14ac:dyDescent="0.25">
      <c r="A496" s="249"/>
      <c r="B496" s="249"/>
      <c r="C496" s="249"/>
      <c r="D496" s="249"/>
      <c r="E496" s="249"/>
      <c r="F496" s="249"/>
      <c r="G496" s="249" t="s">
        <v>331</v>
      </c>
      <c r="H496" s="233">
        <v>10442.57</v>
      </c>
      <c r="I496" s="249" t="s">
        <v>330</v>
      </c>
      <c r="J496" s="252">
        <v>31432.13</v>
      </c>
    </row>
    <row r="497" spans="1:10" ht="0.95" customHeight="1" thickTop="1" x14ac:dyDescent="0.2">
      <c r="A497" s="178"/>
      <c r="B497" s="178"/>
      <c r="C497" s="178"/>
      <c r="D497" s="178"/>
      <c r="E497" s="178"/>
      <c r="F497" s="178"/>
      <c r="G497" s="178"/>
      <c r="H497" s="178"/>
      <c r="I497" s="178"/>
      <c r="J497" s="178"/>
    </row>
    <row r="498" spans="1:10" ht="24" customHeight="1" x14ac:dyDescent="0.2">
      <c r="A498" s="240" t="s">
        <v>153</v>
      </c>
      <c r="B498" s="240"/>
      <c r="C498" s="240"/>
      <c r="D498" s="240" t="s">
        <v>67</v>
      </c>
      <c r="E498" s="240"/>
      <c r="F498" s="261"/>
      <c r="G498" s="261"/>
      <c r="H498" s="241"/>
      <c r="I498" s="240"/>
      <c r="J498" s="242">
        <v>2488361.4900000002</v>
      </c>
    </row>
    <row r="499" spans="1:10" ht="18" customHeight="1" x14ac:dyDescent="0.2">
      <c r="A499" s="237" t="s">
        <v>154</v>
      </c>
      <c r="B499" s="239" t="s">
        <v>30</v>
      </c>
      <c r="C499" s="237" t="s">
        <v>31</v>
      </c>
      <c r="D499" s="237" t="s">
        <v>7</v>
      </c>
      <c r="E499" s="260" t="s">
        <v>360</v>
      </c>
      <c r="F499" s="260"/>
      <c r="G499" s="238" t="s">
        <v>32</v>
      </c>
      <c r="H499" s="239" t="s">
        <v>33</v>
      </c>
      <c r="I499" s="239" t="s">
        <v>34</v>
      </c>
      <c r="J499" s="239" t="s">
        <v>8</v>
      </c>
    </row>
    <row r="500" spans="1:10" ht="39" customHeight="1" x14ac:dyDescent="0.2">
      <c r="A500" s="243" t="s">
        <v>359</v>
      </c>
      <c r="B500" s="245" t="s">
        <v>69</v>
      </c>
      <c r="C500" s="243" t="s">
        <v>37</v>
      </c>
      <c r="D500" s="243" t="s">
        <v>70</v>
      </c>
      <c r="E500" s="274" t="s">
        <v>606</v>
      </c>
      <c r="F500" s="274"/>
      <c r="G500" s="244" t="s">
        <v>45</v>
      </c>
      <c r="H500" s="182">
        <v>1</v>
      </c>
      <c r="I500" s="246">
        <v>74.010000000000005</v>
      </c>
      <c r="J500" s="246">
        <v>74.010000000000005</v>
      </c>
    </row>
    <row r="501" spans="1:10" ht="51.95" customHeight="1" x14ac:dyDescent="0.2">
      <c r="A501" s="222" t="s">
        <v>397</v>
      </c>
      <c r="B501" s="181" t="s">
        <v>605</v>
      </c>
      <c r="C501" s="222" t="s">
        <v>37</v>
      </c>
      <c r="D501" s="222" t="s">
        <v>604</v>
      </c>
      <c r="E501" s="271" t="s">
        <v>461</v>
      </c>
      <c r="F501" s="271"/>
      <c r="G501" s="179" t="s">
        <v>464</v>
      </c>
      <c r="H501" s="180">
        <v>3.0999999999999999E-3</v>
      </c>
      <c r="I501" s="187">
        <v>161.44</v>
      </c>
      <c r="J501" s="187">
        <v>0.5</v>
      </c>
    </row>
    <row r="502" spans="1:10" ht="51.95" customHeight="1" x14ac:dyDescent="0.2">
      <c r="A502" s="222" t="s">
        <v>397</v>
      </c>
      <c r="B502" s="181" t="s">
        <v>603</v>
      </c>
      <c r="C502" s="222" t="s">
        <v>37</v>
      </c>
      <c r="D502" s="222" t="s">
        <v>602</v>
      </c>
      <c r="E502" s="271" t="s">
        <v>461</v>
      </c>
      <c r="F502" s="271"/>
      <c r="G502" s="179" t="s">
        <v>460</v>
      </c>
      <c r="H502" s="180">
        <v>0.13089999999999999</v>
      </c>
      <c r="I502" s="187">
        <v>63.18</v>
      </c>
      <c r="J502" s="187">
        <v>8.27</v>
      </c>
    </row>
    <row r="503" spans="1:10" ht="24" customHeight="1" x14ac:dyDescent="0.2">
      <c r="A503" s="222" t="s">
        <v>397</v>
      </c>
      <c r="B503" s="181" t="s">
        <v>601</v>
      </c>
      <c r="C503" s="222" t="s">
        <v>37</v>
      </c>
      <c r="D503" s="222" t="s">
        <v>600</v>
      </c>
      <c r="E503" s="271" t="s">
        <v>403</v>
      </c>
      <c r="F503" s="271"/>
      <c r="G503" s="179" t="s">
        <v>406</v>
      </c>
      <c r="H503" s="180">
        <v>0.40210000000000001</v>
      </c>
      <c r="I503" s="187">
        <v>24.64</v>
      </c>
      <c r="J503" s="187">
        <v>9.9</v>
      </c>
    </row>
    <row r="504" spans="1:10" ht="24" customHeight="1" x14ac:dyDescent="0.2">
      <c r="A504" s="222" t="s">
        <v>397</v>
      </c>
      <c r="B504" s="181" t="s">
        <v>408</v>
      </c>
      <c r="C504" s="222" t="s">
        <v>37</v>
      </c>
      <c r="D504" s="222" t="s">
        <v>407</v>
      </c>
      <c r="E504" s="271" t="s">
        <v>403</v>
      </c>
      <c r="F504" s="271"/>
      <c r="G504" s="179" t="s">
        <v>406</v>
      </c>
      <c r="H504" s="180">
        <v>0.40210000000000001</v>
      </c>
      <c r="I504" s="187">
        <v>20.28</v>
      </c>
      <c r="J504" s="187">
        <v>8.15</v>
      </c>
    </row>
    <row r="505" spans="1:10" ht="39" customHeight="1" x14ac:dyDescent="0.2">
      <c r="A505" s="222" t="s">
        <v>397</v>
      </c>
      <c r="B505" s="181" t="s">
        <v>405</v>
      </c>
      <c r="C505" s="222" t="s">
        <v>37</v>
      </c>
      <c r="D505" s="222" t="s">
        <v>404</v>
      </c>
      <c r="E505" s="271" t="s">
        <v>403</v>
      </c>
      <c r="F505" s="271"/>
      <c r="G505" s="179" t="s">
        <v>55</v>
      </c>
      <c r="H505" s="180">
        <v>2.0400000000000001E-2</v>
      </c>
      <c r="I505" s="187">
        <v>530.35</v>
      </c>
      <c r="J505" s="187">
        <v>10.81</v>
      </c>
    </row>
    <row r="506" spans="1:10" ht="26.1" customHeight="1" x14ac:dyDescent="0.2">
      <c r="A506" s="226" t="s">
        <v>372</v>
      </c>
      <c r="B506" s="184" t="s">
        <v>599</v>
      </c>
      <c r="C506" s="226" t="s">
        <v>37</v>
      </c>
      <c r="D506" s="226" t="s">
        <v>598</v>
      </c>
      <c r="E506" s="275" t="s">
        <v>391</v>
      </c>
      <c r="F506" s="275"/>
      <c r="G506" s="186" t="s">
        <v>55</v>
      </c>
      <c r="H506" s="183">
        <v>0.114</v>
      </c>
      <c r="I506" s="185">
        <v>96.24</v>
      </c>
      <c r="J506" s="185">
        <v>10.97</v>
      </c>
    </row>
    <row r="507" spans="1:10" ht="39" customHeight="1" x14ac:dyDescent="0.2">
      <c r="A507" s="226" t="s">
        <v>372</v>
      </c>
      <c r="B507" s="184" t="s">
        <v>597</v>
      </c>
      <c r="C507" s="226" t="s">
        <v>37</v>
      </c>
      <c r="D507" s="226" t="s">
        <v>596</v>
      </c>
      <c r="E507" s="275" t="s">
        <v>391</v>
      </c>
      <c r="F507" s="275"/>
      <c r="G507" s="186" t="s">
        <v>595</v>
      </c>
      <c r="H507" s="183">
        <v>3.3000000000000002E-2</v>
      </c>
      <c r="I507" s="185">
        <v>770.3</v>
      </c>
      <c r="J507" s="185">
        <v>25.41</v>
      </c>
    </row>
    <row r="508" spans="1:10" x14ac:dyDescent="0.2">
      <c r="A508" s="231"/>
      <c r="B508" s="231"/>
      <c r="C508" s="231"/>
      <c r="D508" s="231"/>
      <c r="E508" s="231" t="s">
        <v>336</v>
      </c>
      <c r="F508" s="232">
        <v>16.23</v>
      </c>
      <c r="G508" s="231" t="s">
        <v>335</v>
      </c>
      <c r="H508" s="232">
        <v>0</v>
      </c>
      <c r="I508" s="231" t="s">
        <v>334</v>
      </c>
      <c r="J508" s="232">
        <v>16.23</v>
      </c>
    </row>
    <row r="509" spans="1:10" x14ac:dyDescent="0.2">
      <c r="A509" s="231"/>
      <c r="B509" s="231"/>
      <c r="C509" s="231"/>
      <c r="D509" s="231"/>
      <c r="E509" s="231" t="s">
        <v>333</v>
      </c>
      <c r="F509" s="232">
        <v>17.93</v>
      </c>
      <c r="G509" s="231"/>
      <c r="H509" s="272" t="s">
        <v>332</v>
      </c>
      <c r="I509" s="272"/>
      <c r="J509" s="232">
        <v>91.94</v>
      </c>
    </row>
    <row r="510" spans="1:10" ht="50.1" customHeight="1" thickBot="1" x14ac:dyDescent="0.25">
      <c r="A510" s="249"/>
      <c r="B510" s="249"/>
      <c r="C510" s="249"/>
      <c r="D510" s="249"/>
      <c r="E510" s="249"/>
      <c r="F510" s="249"/>
      <c r="G510" s="249" t="s">
        <v>331</v>
      </c>
      <c r="H510" s="233">
        <v>20411.93</v>
      </c>
      <c r="I510" s="249" t="s">
        <v>330</v>
      </c>
      <c r="J510" s="252">
        <v>1876672.84</v>
      </c>
    </row>
    <row r="511" spans="1:10" ht="0.95" customHeight="1" thickTop="1" x14ac:dyDescent="0.2">
      <c r="A511" s="178"/>
      <c r="B511" s="178"/>
      <c r="C511" s="178"/>
      <c r="D511" s="178"/>
      <c r="E511" s="178"/>
      <c r="F511" s="178"/>
      <c r="G511" s="178"/>
      <c r="H511" s="178"/>
      <c r="I511" s="178"/>
      <c r="J511" s="178"/>
    </row>
    <row r="512" spans="1:10" ht="18" customHeight="1" x14ac:dyDescent="0.2">
      <c r="A512" s="237" t="s">
        <v>155</v>
      </c>
      <c r="B512" s="239" t="s">
        <v>30</v>
      </c>
      <c r="C512" s="237" t="s">
        <v>31</v>
      </c>
      <c r="D512" s="237" t="s">
        <v>7</v>
      </c>
      <c r="E512" s="260" t="s">
        <v>360</v>
      </c>
      <c r="F512" s="260"/>
      <c r="G512" s="238" t="s">
        <v>32</v>
      </c>
      <c r="H512" s="239" t="s">
        <v>33</v>
      </c>
      <c r="I512" s="239" t="s">
        <v>34</v>
      </c>
      <c r="J512" s="239" t="s">
        <v>8</v>
      </c>
    </row>
    <row r="513" spans="1:10" ht="39" customHeight="1" x14ac:dyDescent="0.2">
      <c r="A513" s="243" t="s">
        <v>359</v>
      </c>
      <c r="B513" s="245" t="s">
        <v>72</v>
      </c>
      <c r="C513" s="243" t="s">
        <v>37</v>
      </c>
      <c r="D513" s="243" t="s">
        <v>73</v>
      </c>
      <c r="E513" s="274" t="s">
        <v>507</v>
      </c>
      <c r="F513" s="274"/>
      <c r="G513" s="244" t="s">
        <v>65</v>
      </c>
      <c r="H513" s="182">
        <v>1</v>
      </c>
      <c r="I513" s="246">
        <v>2.12</v>
      </c>
      <c r="J513" s="246">
        <v>2.12</v>
      </c>
    </row>
    <row r="514" spans="1:10" ht="51.95" customHeight="1" x14ac:dyDescent="0.2">
      <c r="A514" s="222" t="s">
        <v>397</v>
      </c>
      <c r="B514" s="181" t="s">
        <v>594</v>
      </c>
      <c r="C514" s="222" t="s">
        <v>37</v>
      </c>
      <c r="D514" s="222" t="s">
        <v>593</v>
      </c>
      <c r="E514" s="271" t="s">
        <v>461</v>
      </c>
      <c r="F514" s="271"/>
      <c r="G514" s="179" t="s">
        <v>464</v>
      </c>
      <c r="H514" s="180">
        <v>5.8999999999999999E-3</v>
      </c>
      <c r="I514" s="187">
        <v>326.83</v>
      </c>
      <c r="J514" s="187">
        <v>1.92</v>
      </c>
    </row>
    <row r="515" spans="1:10" ht="51.95" customHeight="1" x14ac:dyDescent="0.2">
      <c r="A515" s="222" t="s">
        <v>397</v>
      </c>
      <c r="B515" s="181" t="s">
        <v>592</v>
      </c>
      <c r="C515" s="222" t="s">
        <v>37</v>
      </c>
      <c r="D515" s="222" t="s">
        <v>591</v>
      </c>
      <c r="E515" s="271" t="s">
        <v>461</v>
      </c>
      <c r="F515" s="271"/>
      <c r="G515" s="179" t="s">
        <v>460</v>
      </c>
      <c r="H515" s="180">
        <v>2.5000000000000001E-3</v>
      </c>
      <c r="I515" s="187">
        <v>81.489999999999995</v>
      </c>
      <c r="J515" s="187">
        <v>0.2</v>
      </c>
    </row>
    <row r="516" spans="1:10" x14ac:dyDescent="0.2">
      <c r="A516" s="231"/>
      <c r="B516" s="231"/>
      <c r="C516" s="231"/>
      <c r="D516" s="231"/>
      <c r="E516" s="231" t="s">
        <v>336</v>
      </c>
      <c r="F516" s="232">
        <v>0.15</v>
      </c>
      <c r="G516" s="231" t="s">
        <v>335</v>
      </c>
      <c r="H516" s="232">
        <v>0</v>
      </c>
      <c r="I516" s="231" t="s">
        <v>334</v>
      </c>
      <c r="J516" s="232">
        <v>0.15</v>
      </c>
    </row>
    <row r="517" spans="1:10" x14ac:dyDescent="0.2">
      <c r="A517" s="231"/>
      <c r="B517" s="231"/>
      <c r="C517" s="231"/>
      <c r="D517" s="231"/>
      <c r="E517" s="231" t="s">
        <v>333</v>
      </c>
      <c r="F517" s="232">
        <v>0.51</v>
      </c>
      <c r="G517" s="231"/>
      <c r="H517" s="272" t="s">
        <v>332</v>
      </c>
      <c r="I517" s="272"/>
      <c r="J517" s="232">
        <v>2.63</v>
      </c>
    </row>
    <row r="518" spans="1:10" ht="50.1" customHeight="1" thickBot="1" x14ac:dyDescent="0.25">
      <c r="A518" s="249"/>
      <c r="B518" s="249"/>
      <c r="C518" s="249"/>
      <c r="D518" s="249"/>
      <c r="E518" s="249"/>
      <c r="F518" s="249"/>
      <c r="G518" s="249" t="s">
        <v>331</v>
      </c>
      <c r="H518" s="233">
        <v>62644.21</v>
      </c>
      <c r="I518" s="249" t="s">
        <v>330</v>
      </c>
      <c r="J518" s="252">
        <v>164754.26999999999</v>
      </c>
    </row>
    <row r="519" spans="1:10" ht="0.95" customHeight="1" thickTop="1" x14ac:dyDescent="0.2">
      <c r="A519" s="178"/>
      <c r="B519" s="178"/>
      <c r="C519" s="178"/>
      <c r="D519" s="178"/>
      <c r="E519" s="178"/>
      <c r="F519" s="178"/>
      <c r="G519" s="178"/>
      <c r="H519" s="178"/>
      <c r="I519" s="178"/>
      <c r="J519" s="178"/>
    </row>
    <row r="520" spans="1:10" ht="18" customHeight="1" x14ac:dyDescent="0.2">
      <c r="A520" s="237" t="s">
        <v>156</v>
      </c>
      <c r="B520" s="239" t="s">
        <v>30</v>
      </c>
      <c r="C520" s="237" t="s">
        <v>31</v>
      </c>
      <c r="D520" s="237" t="s">
        <v>7</v>
      </c>
      <c r="E520" s="260" t="s">
        <v>360</v>
      </c>
      <c r="F520" s="260"/>
      <c r="G520" s="238" t="s">
        <v>32</v>
      </c>
      <c r="H520" s="239" t="s">
        <v>33</v>
      </c>
      <c r="I520" s="239" t="s">
        <v>34</v>
      </c>
      <c r="J520" s="239" t="s">
        <v>8</v>
      </c>
    </row>
    <row r="521" spans="1:10" ht="39" customHeight="1" x14ac:dyDescent="0.2">
      <c r="A521" s="243" t="s">
        <v>359</v>
      </c>
      <c r="B521" s="245" t="s">
        <v>75</v>
      </c>
      <c r="C521" s="243" t="s">
        <v>37</v>
      </c>
      <c r="D521" s="243" t="s">
        <v>76</v>
      </c>
      <c r="E521" s="274" t="s">
        <v>507</v>
      </c>
      <c r="F521" s="274"/>
      <c r="G521" s="244" t="s">
        <v>65</v>
      </c>
      <c r="H521" s="182">
        <v>1</v>
      </c>
      <c r="I521" s="246">
        <v>0.86</v>
      </c>
      <c r="J521" s="246">
        <v>0.86</v>
      </c>
    </row>
    <row r="522" spans="1:10" ht="51.95" customHeight="1" x14ac:dyDescent="0.2">
      <c r="A522" s="222" t="s">
        <v>397</v>
      </c>
      <c r="B522" s="181" t="s">
        <v>594</v>
      </c>
      <c r="C522" s="222" t="s">
        <v>37</v>
      </c>
      <c r="D522" s="222" t="s">
        <v>593</v>
      </c>
      <c r="E522" s="271" t="s">
        <v>461</v>
      </c>
      <c r="F522" s="271"/>
      <c r="G522" s="179" t="s">
        <v>464</v>
      </c>
      <c r="H522" s="180">
        <v>2.3999999999999998E-3</v>
      </c>
      <c r="I522" s="187">
        <v>326.83</v>
      </c>
      <c r="J522" s="187">
        <v>0.78</v>
      </c>
    </row>
    <row r="523" spans="1:10" ht="51.95" customHeight="1" x14ac:dyDescent="0.2">
      <c r="A523" s="222" t="s">
        <v>397</v>
      </c>
      <c r="B523" s="181" t="s">
        <v>592</v>
      </c>
      <c r="C523" s="222" t="s">
        <v>37</v>
      </c>
      <c r="D523" s="222" t="s">
        <v>591</v>
      </c>
      <c r="E523" s="271" t="s">
        <v>461</v>
      </c>
      <c r="F523" s="271"/>
      <c r="G523" s="179" t="s">
        <v>460</v>
      </c>
      <c r="H523" s="180">
        <v>1E-3</v>
      </c>
      <c r="I523" s="187">
        <v>81.489999999999995</v>
      </c>
      <c r="J523" s="187">
        <v>0.08</v>
      </c>
    </row>
    <row r="524" spans="1:10" x14ac:dyDescent="0.2">
      <c r="A524" s="231"/>
      <c r="B524" s="231"/>
      <c r="C524" s="231"/>
      <c r="D524" s="231"/>
      <c r="E524" s="231" t="s">
        <v>336</v>
      </c>
      <c r="F524" s="232">
        <v>0.05</v>
      </c>
      <c r="G524" s="231" t="s">
        <v>335</v>
      </c>
      <c r="H524" s="232">
        <v>0</v>
      </c>
      <c r="I524" s="231" t="s">
        <v>334</v>
      </c>
      <c r="J524" s="232">
        <v>0.05</v>
      </c>
    </row>
    <row r="525" spans="1:10" x14ac:dyDescent="0.2">
      <c r="A525" s="231"/>
      <c r="B525" s="231"/>
      <c r="C525" s="231"/>
      <c r="D525" s="231"/>
      <c r="E525" s="231" t="s">
        <v>333</v>
      </c>
      <c r="F525" s="232">
        <v>0.2</v>
      </c>
      <c r="G525" s="231"/>
      <c r="H525" s="272" t="s">
        <v>332</v>
      </c>
      <c r="I525" s="272"/>
      <c r="J525" s="232">
        <v>1.06</v>
      </c>
    </row>
    <row r="526" spans="1:10" ht="50.1" customHeight="1" thickBot="1" x14ac:dyDescent="0.25">
      <c r="A526" s="249"/>
      <c r="B526" s="249"/>
      <c r="C526" s="249"/>
      <c r="D526" s="249"/>
      <c r="E526" s="249"/>
      <c r="F526" s="249"/>
      <c r="G526" s="249" t="s">
        <v>331</v>
      </c>
      <c r="H526" s="233">
        <v>32992.620000000003</v>
      </c>
      <c r="I526" s="249" t="s">
        <v>330</v>
      </c>
      <c r="J526" s="252">
        <v>34972.17</v>
      </c>
    </row>
    <row r="527" spans="1:10" ht="0.95" customHeight="1" thickTop="1" x14ac:dyDescent="0.2">
      <c r="A527" s="178"/>
      <c r="B527" s="178"/>
      <c r="C527" s="178"/>
      <c r="D527" s="178"/>
      <c r="E527" s="178"/>
      <c r="F527" s="178"/>
      <c r="G527" s="178"/>
      <c r="H527" s="178"/>
      <c r="I527" s="178"/>
      <c r="J527" s="178"/>
    </row>
    <row r="528" spans="1:10" ht="18" customHeight="1" x14ac:dyDescent="0.2">
      <c r="A528" s="237" t="s">
        <v>157</v>
      </c>
      <c r="B528" s="239" t="s">
        <v>30</v>
      </c>
      <c r="C528" s="237" t="s">
        <v>31</v>
      </c>
      <c r="D528" s="237" t="s">
        <v>7</v>
      </c>
      <c r="E528" s="260" t="s">
        <v>360</v>
      </c>
      <c r="F528" s="260"/>
      <c r="G528" s="238" t="s">
        <v>32</v>
      </c>
      <c r="H528" s="239" t="s">
        <v>33</v>
      </c>
      <c r="I528" s="239" t="s">
        <v>34</v>
      </c>
      <c r="J528" s="239" t="s">
        <v>8</v>
      </c>
    </row>
    <row r="529" spans="1:10" ht="51.95" customHeight="1" x14ac:dyDescent="0.2">
      <c r="A529" s="243" t="s">
        <v>359</v>
      </c>
      <c r="B529" s="245" t="s">
        <v>78</v>
      </c>
      <c r="C529" s="243" t="s">
        <v>37</v>
      </c>
      <c r="D529" s="243" t="s">
        <v>79</v>
      </c>
      <c r="E529" s="274" t="s">
        <v>413</v>
      </c>
      <c r="F529" s="274"/>
      <c r="G529" s="244" t="s">
        <v>80</v>
      </c>
      <c r="H529" s="182">
        <v>1</v>
      </c>
      <c r="I529" s="246">
        <v>56.59</v>
      </c>
      <c r="J529" s="246">
        <v>56.59</v>
      </c>
    </row>
    <row r="530" spans="1:10" ht="24" customHeight="1" x14ac:dyDescent="0.2">
      <c r="A530" s="222" t="s">
        <v>397</v>
      </c>
      <c r="B530" s="181" t="s">
        <v>410</v>
      </c>
      <c r="C530" s="222" t="s">
        <v>37</v>
      </c>
      <c r="D530" s="222" t="s">
        <v>409</v>
      </c>
      <c r="E530" s="271" t="s">
        <v>403</v>
      </c>
      <c r="F530" s="271"/>
      <c r="G530" s="179" t="s">
        <v>406</v>
      </c>
      <c r="H530" s="180">
        <v>0.2296</v>
      </c>
      <c r="I530" s="187">
        <v>24.84</v>
      </c>
      <c r="J530" s="187">
        <v>5.7</v>
      </c>
    </row>
    <row r="531" spans="1:10" ht="24" customHeight="1" x14ac:dyDescent="0.2">
      <c r="A531" s="222" t="s">
        <v>397</v>
      </c>
      <c r="B531" s="181" t="s">
        <v>408</v>
      </c>
      <c r="C531" s="222" t="s">
        <v>37</v>
      </c>
      <c r="D531" s="222" t="s">
        <v>407</v>
      </c>
      <c r="E531" s="271" t="s">
        <v>403</v>
      </c>
      <c r="F531" s="271"/>
      <c r="G531" s="179" t="s">
        <v>406</v>
      </c>
      <c r="H531" s="180">
        <v>0.2296</v>
      </c>
      <c r="I531" s="187">
        <v>20.28</v>
      </c>
      <c r="J531" s="187">
        <v>4.6500000000000004</v>
      </c>
    </row>
    <row r="532" spans="1:10" ht="26.1" customHeight="1" x14ac:dyDescent="0.2">
      <c r="A532" s="222" t="s">
        <v>397</v>
      </c>
      <c r="B532" s="181" t="s">
        <v>590</v>
      </c>
      <c r="C532" s="222" t="s">
        <v>37</v>
      </c>
      <c r="D532" s="222" t="s">
        <v>589</v>
      </c>
      <c r="E532" s="271" t="s">
        <v>403</v>
      </c>
      <c r="F532" s="271"/>
      <c r="G532" s="179" t="s">
        <v>55</v>
      </c>
      <c r="H532" s="180">
        <v>1.8E-3</v>
      </c>
      <c r="I532" s="187">
        <v>642.48</v>
      </c>
      <c r="J532" s="187">
        <v>1.1499999999999999</v>
      </c>
    </row>
    <row r="533" spans="1:10" ht="26.1" customHeight="1" x14ac:dyDescent="0.2">
      <c r="A533" s="226" t="s">
        <v>372</v>
      </c>
      <c r="B533" s="184" t="s">
        <v>588</v>
      </c>
      <c r="C533" s="226" t="s">
        <v>37</v>
      </c>
      <c r="D533" s="226" t="s">
        <v>587</v>
      </c>
      <c r="E533" s="275" t="s">
        <v>391</v>
      </c>
      <c r="F533" s="275"/>
      <c r="G533" s="186" t="s">
        <v>55</v>
      </c>
      <c r="H533" s="183">
        <v>6.6E-3</v>
      </c>
      <c r="I533" s="185">
        <v>95</v>
      </c>
      <c r="J533" s="185">
        <v>0.62</v>
      </c>
    </row>
    <row r="534" spans="1:10" ht="26.1" customHeight="1" x14ac:dyDescent="0.2">
      <c r="A534" s="226" t="s">
        <v>372</v>
      </c>
      <c r="B534" s="184" t="s">
        <v>586</v>
      </c>
      <c r="C534" s="226" t="s">
        <v>37</v>
      </c>
      <c r="D534" s="226" t="s">
        <v>585</v>
      </c>
      <c r="E534" s="275" t="s">
        <v>391</v>
      </c>
      <c r="F534" s="275"/>
      <c r="G534" s="186" t="s">
        <v>80</v>
      </c>
      <c r="H534" s="183">
        <v>1.0049999999999999</v>
      </c>
      <c r="I534" s="185">
        <v>44.25</v>
      </c>
      <c r="J534" s="185">
        <v>44.47</v>
      </c>
    </row>
    <row r="535" spans="1:10" x14ac:dyDescent="0.2">
      <c r="A535" s="231"/>
      <c r="B535" s="231"/>
      <c r="C535" s="231"/>
      <c r="D535" s="231"/>
      <c r="E535" s="231" t="s">
        <v>336</v>
      </c>
      <c r="F535" s="232">
        <v>7.71</v>
      </c>
      <c r="G535" s="231" t="s">
        <v>335</v>
      </c>
      <c r="H535" s="232">
        <v>0</v>
      </c>
      <c r="I535" s="231" t="s">
        <v>334</v>
      </c>
      <c r="J535" s="232">
        <v>7.71</v>
      </c>
    </row>
    <row r="536" spans="1:10" x14ac:dyDescent="0.2">
      <c r="A536" s="231"/>
      <c r="B536" s="231"/>
      <c r="C536" s="231"/>
      <c r="D536" s="231"/>
      <c r="E536" s="231" t="s">
        <v>333</v>
      </c>
      <c r="F536" s="232">
        <v>13.71</v>
      </c>
      <c r="G536" s="231"/>
      <c r="H536" s="272" t="s">
        <v>332</v>
      </c>
      <c r="I536" s="272"/>
      <c r="J536" s="232">
        <v>70.3</v>
      </c>
    </row>
    <row r="537" spans="1:10" ht="50.1" customHeight="1" thickBot="1" x14ac:dyDescent="0.25">
      <c r="A537" s="249"/>
      <c r="B537" s="249"/>
      <c r="C537" s="249"/>
      <c r="D537" s="249"/>
      <c r="E537" s="249"/>
      <c r="F537" s="249"/>
      <c r="G537" s="249" t="s">
        <v>331</v>
      </c>
      <c r="H537" s="233">
        <v>5860.06</v>
      </c>
      <c r="I537" s="249" t="s">
        <v>330</v>
      </c>
      <c r="J537" s="252">
        <v>411962.21</v>
      </c>
    </row>
    <row r="538" spans="1:10" ht="0.95" customHeight="1" thickTop="1" x14ac:dyDescent="0.2">
      <c r="A538" s="178"/>
      <c r="B538" s="178"/>
      <c r="C538" s="178"/>
      <c r="D538" s="178"/>
      <c r="E538" s="178"/>
      <c r="F538" s="178"/>
      <c r="G538" s="178"/>
      <c r="H538" s="178"/>
      <c r="I538" s="178"/>
      <c r="J538" s="178"/>
    </row>
    <row r="539" spans="1:10" ht="24" customHeight="1" x14ac:dyDescent="0.2">
      <c r="A539" s="240" t="s">
        <v>158</v>
      </c>
      <c r="B539" s="240"/>
      <c r="C539" s="240"/>
      <c r="D539" s="240" t="s">
        <v>17</v>
      </c>
      <c r="E539" s="240"/>
      <c r="F539" s="261"/>
      <c r="G539" s="261"/>
      <c r="H539" s="241"/>
      <c r="I539" s="240"/>
      <c r="J539" s="242">
        <v>404841.04</v>
      </c>
    </row>
    <row r="540" spans="1:10" ht="18" customHeight="1" x14ac:dyDescent="0.2">
      <c r="A540" s="237" t="s">
        <v>159</v>
      </c>
      <c r="B540" s="239" t="s">
        <v>30</v>
      </c>
      <c r="C540" s="237" t="s">
        <v>31</v>
      </c>
      <c r="D540" s="237" t="s">
        <v>7</v>
      </c>
      <c r="E540" s="260" t="s">
        <v>360</v>
      </c>
      <c r="F540" s="260"/>
      <c r="G540" s="238" t="s">
        <v>32</v>
      </c>
      <c r="H540" s="239" t="s">
        <v>33</v>
      </c>
      <c r="I540" s="239" t="s">
        <v>34</v>
      </c>
      <c r="J540" s="239" t="s">
        <v>8</v>
      </c>
    </row>
    <row r="541" spans="1:10" ht="39" customHeight="1" x14ac:dyDescent="0.2">
      <c r="A541" s="243" t="s">
        <v>359</v>
      </c>
      <c r="B541" s="245" t="s">
        <v>83</v>
      </c>
      <c r="C541" s="243" t="s">
        <v>37</v>
      </c>
      <c r="D541" s="243" t="s">
        <v>84</v>
      </c>
      <c r="E541" s="274" t="s">
        <v>578</v>
      </c>
      <c r="F541" s="274"/>
      <c r="G541" s="244" t="s">
        <v>55</v>
      </c>
      <c r="H541" s="182">
        <v>1</v>
      </c>
      <c r="I541" s="246">
        <v>711.76</v>
      </c>
      <c r="J541" s="246">
        <v>711.76</v>
      </c>
    </row>
    <row r="542" spans="1:10" ht="24" customHeight="1" x14ac:dyDescent="0.2">
      <c r="A542" s="222" t="s">
        <v>397</v>
      </c>
      <c r="B542" s="181" t="s">
        <v>501</v>
      </c>
      <c r="C542" s="222" t="s">
        <v>37</v>
      </c>
      <c r="D542" s="222" t="s">
        <v>500</v>
      </c>
      <c r="E542" s="271" t="s">
        <v>403</v>
      </c>
      <c r="F542" s="271"/>
      <c r="G542" s="179" t="s">
        <v>406</v>
      </c>
      <c r="H542" s="180">
        <v>1.6268</v>
      </c>
      <c r="I542" s="187">
        <v>24.5</v>
      </c>
      <c r="J542" s="187">
        <v>39.85</v>
      </c>
    </row>
    <row r="543" spans="1:10" ht="24" customHeight="1" x14ac:dyDescent="0.2">
      <c r="A543" s="222" t="s">
        <v>397</v>
      </c>
      <c r="B543" s="181" t="s">
        <v>410</v>
      </c>
      <c r="C543" s="222" t="s">
        <v>37</v>
      </c>
      <c r="D543" s="222" t="s">
        <v>409</v>
      </c>
      <c r="E543" s="271" t="s">
        <v>403</v>
      </c>
      <c r="F543" s="271"/>
      <c r="G543" s="179" t="s">
        <v>406</v>
      </c>
      <c r="H543" s="180">
        <v>0.156</v>
      </c>
      <c r="I543" s="187">
        <v>24.84</v>
      </c>
      <c r="J543" s="187">
        <v>3.87</v>
      </c>
    </row>
    <row r="544" spans="1:10" ht="24" customHeight="1" x14ac:dyDescent="0.2">
      <c r="A544" s="222" t="s">
        <v>397</v>
      </c>
      <c r="B544" s="181" t="s">
        <v>408</v>
      </c>
      <c r="C544" s="222" t="s">
        <v>37</v>
      </c>
      <c r="D544" s="222" t="s">
        <v>407</v>
      </c>
      <c r="E544" s="271" t="s">
        <v>403</v>
      </c>
      <c r="F544" s="271"/>
      <c r="G544" s="179" t="s">
        <v>406</v>
      </c>
      <c r="H544" s="180">
        <v>1.7827999999999999</v>
      </c>
      <c r="I544" s="187">
        <v>20.28</v>
      </c>
      <c r="J544" s="187">
        <v>36.15</v>
      </c>
    </row>
    <row r="545" spans="1:10" ht="26.1" customHeight="1" x14ac:dyDescent="0.2">
      <c r="A545" s="226" t="s">
        <v>372</v>
      </c>
      <c r="B545" s="184" t="s">
        <v>449</v>
      </c>
      <c r="C545" s="226" t="s">
        <v>37</v>
      </c>
      <c r="D545" s="226" t="s">
        <v>448</v>
      </c>
      <c r="E545" s="275" t="s">
        <v>391</v>
      </c>
      <c r="F545" s="275"/>
      <c r="G545" s="186" t="s">
        <v>264</v>
      </c>
      <c r="H545" s="183">
        <v>2.1299999999999999E-2</v>
      </c>
      <c r="I545" s="185">
        <v>9.34</v>
      </c>
      <c r="J545" s="185">
        <v>0.19</v>
      </c>
    </row>
    <row r="546" spans="1:10" ht="26.1" customHeight="1" x14ac:dyDescent="0.2">
      <c r="A546" s="226" t="s">
        <v>372</v>
      </c>
      <c r="B546" s="184" t="s">
        <v>584</v>
      </c>
      <c r="C546" s="226" t="s">
        <v>37</v>
      </c>
      <c r="D546" s="226" t="s">
        <v>583</v>
      </c>
      <c r="E546" s="275" t="s">
        <v>391</v>
      </c>
      <c r="F546" s="275"/>
      <c r="G546" s="186" t="s">
        <v>80</v>
      </c>
      <c r="H546" s="183">
        <v>3.125</v>
      </c>
      <c r="I546" s="185">
        <v>5.61</v>
      </c>
      <c r="J546" s="185">
        <v>17.53</v>
      </c>
    </row>
    <row r="547" spans="1:10" ht="26.1" customHeight="1" x14ac:dyDescent="0.2">
      <c r="A547" s="226" t="s">
        <v>372</v>
      </c>
      <c r="B547" s="184" t="s">
        <v>445</v>
      </c>
      <c r="C547" s="226" t="s">
        <v>37</v>
      </c>
      <c r="D547" s="226" t="s">
        <v>444</v>
      </c>
      <c r="E547" s="275" t="s">
        <v>391</v>
      </c>
      <c r="F547" s="275"/>
      <c r="G547" s="186" t="s">
        <v>80</v>
      </c>
      <c r="H547" s="183">
        <v>2.5</v>
      </c>
      <c r="I547" s="185">
        <v>3.87</v>
      </c>
      <c r="J547" s="185">
        <v>9.67</v>
      </c>
    </row>
    <row r="548" spans="1:10" ht="24" customHeight="1" x14ac:dyDescent="0.2">
      <c r="A548" s="226" t="s">
        <v>372</v>
      </c>
      <c r="B548" s="184" t="s">
        <v>538</v>
      </c>
      <c r="C548" s="226" t="s">
        <v>37</v>
      </c>
      <c r="D548" s="226" t="s">
        <v>537</v>
      </c>
      <c r="E548" s="275" t="s">
        <v>391</v>
      </c>
      <c r="F548" s="275"/>
      <c r="G548" s="186" t="s">
        <v>398</v>
      </c>
      <c r="H548" s="183">
        <v>0.2994</v>
      </c>
      <c r="I548" s="185">
        <v>24.16</v>
      </c>
      <c r="J548" s="185">
        <v>7.23</v>
      </c>
    </row>
    <row r="549" spans="1:10" ht="39" customHeight="1" x14ac:dyDescent="0.2">
      <c r="A549" s="226" t="s">
        <v>372</v>
      </c>
      <c r="B549" s="184" t="s">
        <v>582</v>
      </c>
      <c r="C549" s="226" t="s">
        <v>37</v>
      </c>
      <c r="D549" s="226" t="s">
        <v>581</v>
      </c>
      <c r="E549" s="275" t="s">
        <v>391</v>
      </c>
      <c r="F549" s="275"/>
      <c r="G549" s="186" t="s">
        <v>55</v>
      </c>
      <c r="H549" s="183">
        <v>1.2315</v>
      </c>
      <c r="I549" s="185">
        <v>485</v>
      </c>
      <c r="J549" s="185">
        <v>597.27</v>
      </c>
    </row>
    <row r="550" spans="1:10" x14ac:dyDescent="0.2">
      <c r="A550" s="231"/>
      <c r="B550" s="231"/>
      <c r="C550" s="231"/>
      <c r="D550" s="231"/>
      <c r="E550" s="231" t="s">
        <v>336</v>
      </c>
      <c r="F550" s="232">
        <v>57.99</v>
      </c>
      <c r="G550" s="231" t="s">
        <v>335</v>
      </c>
      <c r="H550" s="232">
        <v>0</v>
      </c>
      <c r="I550" s="231" t="s">
        <v>334</v>
      </c>
      <c r="J550" s="232">
        <v>57.99</v>
      </c>
    </row>
    <row r="551" spans="1:10" x14ac:dyDescent="0.2">
      <c r="A551" s="231"/>
      <c r="B551" s="231"/>
      <c r="C551" s="231"/>
      <c r="D551" s="231"/>
      <c r="E551" s="231" t="s">
        <v>333</v>
      </c>
      <c r="F551" s="232">
        <v>172.45</v>
      </c>
      <c r="G551" s="231"/>
      <c r="H551" s="272" t="s">
        <v>332</v>
      </c>
      <c r="I551" s="272"/>
      <c r="J551" s="232">
        <v>884.21</v>
      </c>
    </row>
    <row r="552" spans="1:10" ht="50.1" customHeight="1" thickBot="1" x14ac:dyDescent="0.25">
      <c r="A552" s="249"/>
      <c r="B552" s="249"/>
      <c r="C552" s="249"/>
      <c r="D552" s="249"/>
      <c r="E552" s="249"/>
      <c r="F552" s="249"/>
      <c r="G552" s="249" t="s">
        <v>331</v>
      </c>
      <c r="H552" s="233">
        <v>421.9</v>
      </c>
      <c r="I552" s="249" t="s">
        <v>330</v>
      </c>
      <c r="J552" s="252">
        <v>373048.19</v>
      </c>
    </row>
    <row r="553" spans="1:10" ht="0.95" customHeight="1" thickTop="1" x14ac:dyDescent="0.2">
      <c r="A553" s="178"/>
      <c r="B553" s="178"/>
      <c r="C553" s="178"/>
      <c r="D553" s="178"/>
      <c r="E553" s="178"/>
      <c r="F553" s="178"/>
      <c r="G553" s="178"/>
      <c r="H553" s="178"/>
      <c r="I553" s="178"/>
      <c r="J553" s="178"/>
    </row>
    <row r="554" spans="1:10" ht="18" customHeight="1" x14ac:dyDescent="0.2">
      <c r="A554" s="237" t="s">
        <v>160</v>
      </c>
      <c r="B554" s="239" t="s">
        <v>30</v>
      </c>
      <c r="C554" s="237" t="s">
        <v>31</v>
      </c>
      <c r="D554" s="237" t="s">
        <v>7</v>
      </c>
      <c r="E554" s="260" t="s">
        <v>360</v>
      </c>
      <c r="F554" s="260"/>
      <c r="G554" s="238" t="s">
        <v>32</v>
      </c>
      <c r="H554" s="239" t="s">
        <v>33</v>
      </c>
      <c r="I554" s="239" t="s">
        <v>34</v>
      </c>
      <c r="J554" s="239" t="s">
        <v>8</v>
      </c>
    </row>
    <row r="555" spans="1:10" ht="39" customHeight="1" x14ac:dyDescent="0.2">
      <c r="A555" s="243" t="s">
        <v>359</v>
      </c>
      <c r="B555" s="245" t="s">
        <v>86</v>
      </c>
      <c r="C555" s="243" t="s">
        <v>37</v>
      </c>
      <c r="D555" s="243" t="s">
        <v>87</v>
      </c>
      <c r="E555" s="274" t="s">
        <v>394</v>
      </c>
      <c r="F555" s="274"/>
      <c r="G555" s="244" t="s">
        <v>45</v>
      </c>
      <c r="H555" s="182">
        <v>1</v>
      </c>
      <c r="I555" s="246">
        <v>3.14</v>
      </c>
      <c r="J555" s="246">
        <v>3.14</v>
      </c>
    </row>
    <row r="556" spans="1:10" ht="24" customHeight="1" x14ac:dyDescent="0.2">
      <c r="A556" s="222" t="s">
        <v>397</v>
      </c>
      <c r="B556" s="181" t="s">
        <v>410</v>
      </c>
      <c r="C556" s="222" t="s">
        <v>37</v>
      </c>
      <c r="D556" s="222" t="s">
        <v>409</v>
      </c>
      <c r="E556" s="271" t="s">
        <v>403</v>
      </c>
      <c r="F556" s="271"/>
      <c r="G556" s="179" t="s">
        <v>406</v>
      </c>
      <c r="H556" s="180">
        <v>1.4E-2</v>
      </c>
      <c r="I556" s="187">
        <v>24.84</v>
      </c>
      <c r="J556" s="187">
        <v>0.34</v>
      </c>
    </row>
    <row r="557" spans="1:10" ht="24" customHeight="1" x14ac:dyDescent="0.2">
      <c r="A557" s="222" t="s">
        <v>397</v>
      </c>
      <c r="B557" s="181" t="s">
        <v>408</v>
      </c>
      <c r="C557" s="222" t="s">
        <v>37</v>
      </c>
      <c r="D557" s="222" t="s">
        <v>407</v>
      </c>
      <c r="E557" s="271" t="s">
        <v>403</v>
      </c>
      <c r="F557" s="271"/>
      <c r="G557" s="179" t="s">
        <v>406</v>
      </c>
      <c r="H557" s="180">
        <v>5.0000000000000001E-3</v>
      </c>
      <c r="I557" s="187">
        <v>20.28</v>
      </c>
      <c r="J557" s="187">
        <v>0.1</v>
      </c>
    </row>
    <row r="558" spans="1:10" ht="24" customHeight="1" x14ac:dyDescent="0.2">
      <c r="A558" s="226" t="s">
        <v>372</v>
      </c>
      <c r="B558" s="184" t="s">
        <v>580</v>
      </c>
      <c r="C558" s="226" t="s">
        <v>37</v>
      </c>
      <c r="D558" s="226" t="s">
        <v>579</v>
      </c>
      <c r="E558" s="275" t="s">
        <v>391</v>
      </c>
      <c r="F558" s="275"/>
      <c r="G558" s="186" t="s">
        <v>45</v>
      </c>
      <c r="H558" s="183">
        <v>1.04</v>
      </c>
      <c r="I558" s="185">
        <v>2.6</v>
      </c>
      <c r="J558" s="185">
        <v>2.7</v>
      </c>
    </row>
    <row r="559" spans="1:10" x14ac:dyDescent="0.2">
      <c r="A559" s="231"/>
      <c r="B559" s="231"/>
      <c r="C559" s="231"/>
      <c r="D559" s="231"/>
      <c r="E559" s="231" t="s">
        <v>336</v>
      </c>
      <c r="F559" s="232">
        <v>0.33</v>
      </c>
      <c r="G559" s="231" t="s">
        <v>335</v>
      </c>
      <c r="H559" s="232">
        <v>0</v>
      </c>
      <c r="I559" s="231" t="s">
        <v>334</v>
      </c>
      <c r="J559" s="232">
        <v>0.33</v>
      </c>
    </row>
    <row r="560" spans="1:10" x14ac:dyDescent="0.2">
      <c r="A560" s="231"/>
      <c r="B560" s="231"/>
      <c r="C560" s="231"/>
      <c r="D560" s="231"/>
      <c r="E560" s="231" t="s">
        <v>333</v>
      </c>
      <c r="F560" s="232">
        <v>0.76</v>
      </c>
      <c r="G560" s="231"/>
      <c r="H560" s="272" t="s">
        <v>332</v>
      </c>
      <c r="I560" s="272"/>
      <c r="J560" s="232">
        <v>3.9</v>
      </c>
    </row>
    <row r="561" spans="1:10" ht="50.1" customHeight="1" thickBot="1" x14ac:dyDescent="0.25">
      <c r="A561" s="249"/>
      <c r="B561" s="249"/>
      <c r="C561" s="249"/>
      <c r="D561" s="249"/>
      <c r="E561" s="249"/>
      <c r="F561" s="249"/>
      <c r="G561" s="249" t="s">
        <v>331</v>
      </c>
      <c r="H561" s="233">
        <v>7032.07</v>
      </c>
      <c r="I561" s="249" t="s">
        <v>330</v>
      </c>
      <c r="J561" s="252">
        <v>27425.07</v>
      </c>
    </row>
    <row r="562" spans="1:10" ht="0.95" customHeight="1" thickTop="1" x14ac:dyDescent="0.2">
      <c r="A562" s="178"/>
      <c r="B562" s="178"/>
      <c r="C562" s="178"/>
      <c r="D562" s="178"/>
      <c r="E562" s="178"/>
      <c r="F562" s="178"/>
      <c r="G562" s="178"/>
      <c r="H562" s="178"/>
      <c r="I562" s="178"/>
      <c r="J562" s="178"/>
    </row>
    <row r="563" spans="1:10" ht="18" customHeight="1" x14ac:dyDescent="0.2">
      <c r="A563" s="237" t="s">
        <v>161</v>
      </c>
      <c r="B563" s="239" t="s">
        <v>30</v>
      </c>
      <c r="C563" s="237" t="s">
        <v>31</v>
      </c>
      <c r="D563" s="237" t="s">
        <v>7</v>
      </c>
      <c r="E563" s="260" t="s">
        <v>360</v>
      </c>
      <c r="F563" s="260"/>
      <c r="G563" s="238" t="s">
        <v>32</v>
      </c>
      <c r="H563" s="239" t="s">
        <v>33</v>
      </c>
      <c r="I563" s="239" t="s">
        <v>34</v>
      </c>
      <c r="J563" s="239" t="s">
        <v>8</v>
      </c>
    </row>
    <row r="564" spans="1:10" ht="26.1" customHeight="1" x14ac:dyDescent="0.2">
      <c r="A564" s="243" t="s">
        <v>359</v>
      </c>
      <c r="B564" s="245" t="s">
        <v>89</v>
      </c>
      <c r="C564" s="243" t="s">
        <v>37</v>
      </c>
      <c r="D564" s="243" t="s">
        <v>90</v>
      </c>
      <c r="E564" s="274" t="s">
        <v>578</v>
      </c>
      <c r="F564" s="274"/>
      <c r="G564" s="244" t="s">
        <v>45</v>
      </c>
      <c r="H564" s="182">
        <v>1</v>
      </c>
      <c r="I564" s="246">
        <v>137.99</v>
      </c>
      <c r="J564" s="246">
        <v>137.99</v>
      </c>
    </row>
    <row r="565" spans="1:10" ht="24" customHeight="1" x14ac:dyDescent="0.2">
      <c r="A565" s="222" t="s">
        <v>397</v>
      </c>
      <c r="B565" s="181" t="s">
        <v>410</v>
      </c>
      <c r="C565" s="222" t="s">
        <v>37</v>
      </c>
      <c r="D565" s="222" t="s">
        <v>409</v>
      </c>
      <c r="E565" s="271" t="s">
        <v>403</v>
      </c>
      <c r="F565" s="271"/>
      <c r="G565" s="179" t="s">
        <v>406</v>
      </c>
      <c r="H565" s="180">
        <v>0.63900000000000001</v>
      </c>
      <c r="I565" s="187">
        <v>24.84</v>
      </c>
      <c r="J565" s="187">
        <v>15.87</v>
      </c>
    </row>
    <row r="566" spans="1:10" ht="24" customHeight="1" x14ac:dyDescent="0.2">
      <c r="A566" s="222" t="s">
        <v>397</v>
      </c>
      <c r="B566" s="181" t="s">
        <v>408</v>
      </c>
      <c r="C566" s="222" t="s">
        <v>37</v>
      </c>
      <c r="D566" s="222" t="s">
        <v>407</v>
      </c>
      <c r="E566" s="271" t="s">
        <v>403</v>
      </c>
      <c r="F566" s="271"/>
      <c r="G566" s="179" t="s">
        <v>406</v>
      </c>
      <c r="H566" s="180">
        <v>1.2789999999999999</v>
      </c>
      <c r="I566" s="187">
        <v>20.28</v>
      </c>
      <c r="J566" s="187">
        <v>25.93</v>
      </c>
    </row>
    <row r="567" spans="1:10" ht="24" customHeight="1" x14ac:dyDescent="0.2">
      <c r="A567" s="226" t="s">
        <v>372</v>
      </c>
      <c r="B567" s="184" t="s">
        <v>577</v>
      </c>
      <c r="C567" s="226" t="s">
        <v>37</v>
      </c>
      <c r="D567" s="226" t="s">
        <v>576</v>
      </c>
      <c r="E567" s="275" t="s">
        <v>391</v>
      </c>
      <c r="F567" s="275"/>
      <c r="G567" s="186" t="s">
        <v>398</v>
      </c>
      <c r="H567" s="183">
        <v>8.6199999999999992</v>
      </c>
      <c r="I567" s="185">
        <v>1.63</v>
      </c>
      <c r="J567" s="185">
        <v>14.05</v>
      </c>
    </row>
    <row r="568" spans="1:10" ht="24" customHeight="1" x14ac:dyDescent="0.2">
      <c r="A568" s="226" t="s">
        <v>372</v>
      </c>
      <c r="B568" s="184" t="s">
        <v>575</v>
      </c>
      <c r="C568" s="226" t="s">
        <v>37</v>
      </c>
      <c r="D568" s="226" t="s">
        <v>574</v>
      </c>
      <c r="E568" s="275" t="s">
        <v>391</v>
      </c>
      <c r="F568" s="275"/>
      <c r="G568" s="186" t="s">
        <v>398</v>
      </c>
      <c r="H568" s="183">
        <v>0.24</v>
      </c>
      <c r="I568" s="185">
        <v>5.16</v>
      </c>
      <c r="J568" s="185">
        <v>1.23</v>
      </c>
    </row>
    <row r="569" spans="1:10" ht="39" customHeight="1" x14ac:dyDescent="0.2">
      <c r="A569" s="226" t="s">
        <v>372</v>
      </c>
      <c r="B569" s="184" t="s">
        <v>573</v>
      </c>
      <c r="C569" s="226" t="s">
        <v>37</v>
      </c>
      <c r="D569" s="226" t="s">
        <v>572</v>
      </c>
      <c r="E569" s="275" t="s">
        <v>391</v>
      </c>
      <c r="F569" s="275"/>
      <c r="G569" s="186" t="s">
        <v>130</v>
      </c>
      <c r="H569" s="183">
        <v>6.4375</v>
      </c>
      <c r="I569" s="185">
        <v>12.57</v>
      </c>
      <c r="J569" s="185">
        <v>80.91</v>
      </c>
    </row>
    <row r="570" spans="1:10" x14ac:dyDescent="0.2">
      <c r="A570" s="231"/>
      <c r="B570" s="231"/>
      <c r="C570" s="231"/>
      <c r="D570" s="231"/>
      <c r="E570" s="231" t="s">
        <v>336</v>
      </c>
      <c r="F570" s="232">
        <v>29.95</v>
      </c>
      <c r="G570" s="231" t="s">
        <v>335</v>
      </c>
      <c r="H570" s="232">
        <v>0</v>
      </c>
      <c r="I570" s="231" t="s">
        <v>334</v>
      </c>
      <c r="J570" s="232">
        <v>29.95</v>
      </c>
    </row>
    <row r="571" spans="1:10" x14ac:dyDescent="0.2">
      <c r="A571" s="231"/>
      <c r="B571" s="231"/>
      <c r="C571" s="231"/>
      <c r="D571" s="231"/>
      <c r="E571" s="231" t="s">
        <v>333</v>
      </c>
      <c r="F571" s="232">
        <v>33.43</v>
      </c>
      <c r="G571" s="231"/>
      <c r="H571" s="272" t="s">
        <v>332</v>
      </c>
      <c r="I571" s="272"/>
      <c r="J571" s="232">
        <v>171.42</v>
      </c>
    </row>
    <row r="572" spans="1:10" ht="50.1" customHeight="1" thickBot="1" x14ac:dyDescent="0.25">
      <c r="A572" s="249"/>
      <c r="B572" s="249"/>
      <c r="C572" s="249"/>
      <c r="D572" s="249"/>
      <c r="E572" s="249"/>
      <c r="F572" s="249"/>
      <c r="G572" s="249" t="s">
        <v>331</v>
      </c>
      <c r="H572" s="233">
        <v>25.48</v>
      </c>
      <c r="I572" s="249" t="s">
        <v>330</v>
      </c>
      <c r="J572" s="252">
        <v>4367.78</v>
      </c>
    </row>
    <row r="573" spans="1:10" ht="0.95" customHeight="1" thickTop="1" x14ac:dyDescent="0.2">
      <c r="A573" s="178"/>
      <c r="B573" s="178"/>
      <c r="C573" s="178"/>
      <c r="D573" s="178"/>
      <c r="E573" s="178"/>
      <c r="F573" s="178"/>
      <c r="G573" s="178"/>
      <c r="H573" s="178"/>
      <c r="I573" s="178"/>
      <c r="J573" s="178"/>
    </row>
    <row r="574" spans="1:10" ht="24" customHeight="1" x14ac:dyDescent="0.2">
      <c r="A574" s="240" t="s">
        <v>162</v>
      </c>
      <c r="B574" s="240"/>
      <c r="C574" s="240"/>
      <c r="D574" s="240" t="s">
        <v>18</v>
      </c>
      <c r="E574" s="240"/>
      <c r="F574" s="261"/>
      <c r="G574" s="261"/>
      <c r="H574" s="241"/>
      <c r="I574" s="240"/>
      <c r="J574" s="242">
        <v>8049.08</v>
      </c>
    </row>
    <row r="575" spans="1:10" ht="18" customHeight="1" x14ac:dyDescent="0.2">
      <c r="A575" s="237" t="s">
        <v>163</v>
      </c>
      <c r="B575" s="239" t="s">
        <v>30</v>
      </c>
      <c r="C575" s="237" t="s">
        <v>31</v>
      </c>
      <c r="D575" s="237" t="s">
        <v>7</v>
      </c>
      <c r="E575" s="260" t="s">
        <v>360</v>
      </c>
      <c r="F575" s="260"/>
      <c r="G575" s="238" t="s">
        <v>32</v>
      </c>
      <c r="H575" s="239" t="s">
        <v>33</v>
      </c>
      <c r="I575" s="239" t="s">
        <v>34</v>
      </c>
      <c r="J575" s="239" t="s">
        <v>8</v>
      </c>
    </row>
    <row r="576" spans="1:10" ht="39" customHeight="1" x14ac:dyDescent="0.2">
      <c r="A576" s="243" t="s">
        <v>359</v>
      </c>
      <c r="B576" s="245" t="s">
        <v>93</v>
      </c>
      <c r="C576" s="243" t="s">
        <v>94</v>
      </c>
      <c r="D576" s="243" t="s">
        <v>571</v>
      </c>
      <c r="E576" s="274" t="s">
        <v>357</v>
      </c>
      <c r="F576" s="274"/>
      <c r="G576" s="244" t="s">
        <v>96</v>
      </c>
      <c r="H576" s="182">
        <v>1</v>
      </c>
      <c r="I576" s="246">
        <v>249.2</v>
      </c>
      <c r="J576" s="246">
        <v>249.2</v>
      </c>
    </row>
    <row r="577" spans="1:10" ht="15" customHeight="1" x14ac:dyDescent="0.2">
      <c r="A577" s="260" t="s">
        <v>492</v>
      </c>
      <c r="B577" s="269" t="s">
        <v>30</v>
      </c>
      <c r="C577" s="260" t="s">
        <v>31</v>
      </c>
      <c r="D577" s="260" t="s">
        <v>491</v>
      </c>
      <c r="E577" s="269" t="s">
        <v>349</v>
      </c>
      <c r="F577" s="273" t="s">
        <v>490</v>
      </c>
      <c r="G577" s="269"/>
      <c r="H577" s="273" t="s">
        <v>489</v>
      </c>
      <c r="I577" s="269"/>
      <c r="J577" s="269" t="s">
        <v>346</v>
      </c>
    </row>
    <row r="578" spans="1:10" ht="15" customHeight="1" x14ac:dyDescent="0.2">
      <c r="A578" s="269"/>
      <c r="B578" s="269"/>
      <c r="C578" s="269"/>
      <c r="D578" s="269"/>
      <c r="E578" s="269"/>
      <c r="F578" s="239" t="s">
        <v>488</v>
      </c>
      <c r="G578" s="239" t="s">
        <v>487</v>
      </c>
      <c r="H578" s="239" t="s">
        <v>488</v>
      </c>
      <c r="I578" s="239" t="s">
        <v>487</v>
      </c>
      <c r="J578" s="269"/>
    </row>
    <row r="579" spans="1:10" ht="26.1" customHeight="1" x14ac:dyDescent="0.2">
      <c r="A579" s="226" t="s">
        <v>372</v>
      </c>
      <c r="B579" s="184" t="s">
        <v>570</v>
      </c>
      <c r="C579" s="226" t="s">
        <v>94</v>
      </c>
      <c r="D579" s="226" t="s">
        <v>569</v>
      </c>
      <c r="E579" s="183">
        <v>1</v>
      </c>
      <c r="F579" s="185">
        <v>0.3</v>
      </c>
      <c r="G579" s="185">
        <v>0.7</v>
      </c>
      <c r="H579" s="227">
        <v>144.54820000000001</v>
      </c>
      <c r="I579" s="227">
        <v>56.096699999999998</v>
      </c>
      <c r="J579" s="227">
        <v>82.632199999999997</v>
      </c>
    </row>
    <row r="580" spans="1:10" ht="20.100000000000001" customHeight="1" x14ac:dyDescent="0.2">
      <c r="A580" s="262"/>
      <c r="B580" s="262"/>
      <c r="C580" s="262"/>
      <c r="D580" s="262"/>
      <c r="E580" s="262"/>
      <c r="F580" s="262" t="s">
        <v>484</v>
      </c>
      <c r="G580" s="262"/>
      <c r="H580" s="262"/>
      <c r="I580" s="262"/>
      <c r="J580" s="234">
        <v>82.632199999999997</v>
      </c>
    </row>
    <row r="581" spans="1:10" ht="20.100000000000001" customHeight="1" x14ac:dyDescent="0.2">
      <c r="A581" s="237" t="s">
        <v>389</v>
      </c>
      <c r="B581" s="239" t="s">
        <v>30</v>
      </c>
      <c r="C581" s="237" t="s">
        <v>31</v>
      </c>
      <c r="D581" s="237" t="s">
        <v>388</v>
      </c>
      <c r="E581" s="239" t="s">
        <v>349</v>
      </c>
      <c r="F581" s="269" t="s">
        <v>387</v>
      </c>
      <c r="G581" s="269"/>
      <c r="H581" s="269"/>
      <c r="I581" s="269"/>
      <c r="J581" s="239" t="s">
        <v>346</v>
      </c>
    </row>
    <row r="582" spans="1:10" ht="24" customHeight="1" x14ac:dyDescent="0.2">
      <c r="A582" s="226" t="s">
        <v>372</v>
      </c>
      <c r="B582" s="184" t="s">
        <v>568</v>
      </c>
      <c r="C582" s="226" t="s">
        <v>94</v>
      </c>
      <c r="D582" s="226" t="s">
        <v>567</v>
      </c>
      <c r="E582" s="183">
        <v>1</v>
      </c>
      <c r="F582" s="226"/>
      <c r="G582" s="226"/>
      <c r="H582" s="226"/>
      <c r="I582" s="227">
        <v>29.661899999999999</v>
      </c>
      <c r="J582" s="227">
        <v>29.661899999999999</v>
      </c>
    </row>
    <row r="583" spans="1:10" ht="24" customHeight="1" x14ac:dyDescent="0.2">
      <c r="A583" s="226" t="s">
        <v>372</v>
      </c>
      <c r="B583" s="184" t="s">
        <v>386</v>
      </c>
      <c r="C583" s="226" t="s">
        <v>94</v>
      </c>
      <c r="D583" s="226" t="s">
        <v>385</v>
      </c>
      <c r="E583" s="183">
        <v>2</v>
      </c>
      <c r="F583" s="226"/>
      <c r="G583" s="226"/>
      <c r="H583" s="226"/>
      <c r="I583" s="227">
        <v>19.4893</v>
      </c>
      <c r="J583" s="227">
        <v>38.9786</v>
      </c>
    </row>
    <row r="584" spans="1:10" ht="20.100000000000001" customHeight="1" x14ac:dyDescent="0.2">
      <c r="A584" s="262"/>
      <c r="B584" s="262"/>
      <c r="C584" s="262"/>
      <c r="D584" s="262"/>
      <c r="E584" s="262"/>
      <c r="F584" s="262" t="s">
        <v>384</v>
      </c>
      <c r="G584" s="262"/>
      <c r="H584" s="262"/>
      <c r="I584" s="262"/>
      <c r="J584" s="234">
        <v>68.640500000000003</v>
      </c>
    </row>
    <row r="585" spans="1:10" ht="20.100000000000001" customHeight="1" x14ac:dyDescent="0.2">
      <c r="A585" s="262"/>
      <c r="B585" s="262"/>
      <c r="C585" s="262"/>
      <c r="D585" s="262"/>
      <c r="E585" s="262"/>
      <c r="F585" s="262" t="s">
        <v>383</v>
      </c>
      <c r="G585" s="262"/>
      <c r="H585" s="262"/>
      <c r="I585" s="262"/>
      <c r="J585" s="234">
        <v>0</v>
      </c>
    </row>
    <row r="586" spans="1:10" ht="20.100000000000001" customHeight="1" x14ac:dyDescent="0.2">
      <c r="A586" s="262"/>
      <c r="B586" s="262"/>
      <c r="C586" s="262"/>
      <c r="D586" s="262"/>
      <c r="E586" s="262"/>
      <c r="F586" s="262" t="s">
        <v>356</v>
      </c>
      <c r="G586" s="262"/>
      <c r="H586" s="262"/>
      <c r="I586" s="262"/>
      <c r="J586" s="234">
        <v>151.27269999999999</v>
      </c>
    </row>
    <row r="587" spans="1:10" ht="20.100000000000001" customHeight="1" x14ac:dyDescent="0.2">
      <c r="A587" s="262"/>
      <c r="B587" s="262"/>
      <c r="C587" s="262"/>
      <c r="D587" s="262"/>
      <c r="E587" s="262"/>
      <c r="F587" s="262" t="s">
        <v>355</v>
      </c>
      <c r="G587" s="262"/>
      <c r="H587" s="262"/>
      <c r="I587" s="262"/>
      <c r="J587" s="234">
        <v>0</v>
      </c>
    </row>
    <row r="588" spans="1:10" ht="20.100000000000001" customHeight="1" x14ac:dyDescent="0.2">
      <c r="A588" s="262"/>
      <c r="B588" s="262"/>
      <c r="C588" s="262"/>
      <c r="D588" s="262"/>
      <c r="E588" s="262"/>
      <c r="F588" s="262" t="s">
        <v>354</v>
      </c>
      <c r="G588" s="262"/>
      <c r="H588" s="262"/>
      <c r="I588" s="262"/>
      <c r="J588" s="234">
        <v>0</v>
      </c>
    </row>
    <row r="589" spans="1:10" ht="20.100000000000001" customHeight="1" x14ac:dyDescent="0.2">
      <c r="A589" s="262"/>
      <c r="B589" s="262"/>
      <c r="C589" s="262"/>
      <c r="D589" s="262"/>
      <c r="E589" s="262"/>
      <c r="F589" s="262" t="s">
        <v>353</v>
      </c>
      <c r="G589" s="262"/>
      <c r="H589" s="262"/>
      <c r="I589" s="262"/>
      <c r="J589" s="234">
        <v>3</v>
      </c>
    </row>
    <row r="590" spans="1:10" ht="20.100000000000001" customHeight="1" x14ac:dyDescent="0.2">
      <c r="A590" s="262"/>
      <c r="B590" s="262"/>
      <c r="C590" s="262"/>
      <c r="D590" s="262"/>
      <c r="E590" s="262"/>
      <c r="F590" s="262" t="s">
        <v>352</v>
      </c>
      <c r="G590" s="262"/>
      <c r="H590" s="262"/>
      <c r="I590" s="262"/>
      <c r="J590" s="234">
        <v>50.424199999999999</v>
      </c>
    </row>
    <row r="591" spans="1:10" ht="20.100000000000001" customHeight="1" x14ac:dyDescent="0.2">
      <c r="A591" s="237" t="s">
        <v>351</v>
      </c>
      <c r="B591" s="239" t="s">
        <v>31</v>
      </c>
      <c r="C591" s="237" t="s">
        <v>30</v>
      </c>
      <c r="D591" s="237" t="s">
        <v>350</v>
      </c>
      <c r="E591" s="239" t="s">
        <v>349</v>
      </c>
      <c r="F591" s="239" t="s">
        <v>348</v>
      </c>
      <c r="G591" s="269" t="s">
        <v>347</v>
      </c>
      <c r="H591" s="269"/>
      <c r="I591" s="269"/>
      <c r="J591" s="239" t="s">
        <v>346</v>
      </c>
    </row>
    <row r="592" spans="1:10" ht="26.1" customHeight="1" x14ac:dyDescent="0.2">
      <c r="A592" s="222" t="s">
        <v>339</v>
      </c>
      <c r="B592" s="181" t="s">
        <v>94</v>
      </c>
      <c r="C592" s="222">
        <v>5213414</v>
      </c>
      <c r="D592" s="222" t="s">
        <v>566</v>
      </c>
      <c r="E592" s="180">
        <v>0.36004000000000003</v>
      </c>
      <c r="F592" s="179" t="s">
        <v>45</v>
      </c>
      <c r="G592" s="270">
        <v>552.1</v>
      </c>
      <c r="H592" s="270"/>
      <c r="I592" s="271"/>
      <c r="J592" s="221">
        <v>198.77809999999999</v>
      </c>
    </row>
    <row r="593" spans="1:10" ht="20.100000000000001" customHeight="1" x14ac:dyDescent="0.2">
      <c r="A593" s="262"/>
      <c r="B593" s="262"/>
      <c r="C593" s="262"/>
      <c r="D593" s="262"/>
      <c r="E593" s="262"/>
      <c r="F593" s="262" t="s">
        <v>337</v>
      </c>
      <c r="G593" s="262"/>
      <c r="H593" s="262"/>
      <c r="I593" s="262"/>
      <c r="J593" s="234">
        <v>198.77809999999999</v>
      </c>
    </row>
    <row r="594" spans="1:10" x14ac:dyDescent="0.2">
      <c r="A594" s="231"/>
      <c r="B594" s="231"/>
      <c r="C594" s="231"/>
      <c r="D594" s="231"/>
      <c r="E594" s="231" t="s">
        <v>336</v>
      </c>
      <c r="F594" s="232">
        <v>36.428385966666667</v>
      </c>
      <c r="G594" s="231" t="s">
        <v>335</v>
      </c>
      <c r="H594" s="232">
        <v>0</v>
      </c>
      <c r="I594" s="231" t="s">
        <v>334</v>
      </c>
      <c r="J594" s="232">
        <v>36.428385997125631</v>
      </c>
    </row>
    <row r="595" spans="1:10" x14ac:dyDescent="0.2">
      <c r="A595" s="231"/>
      <c r="B595" s="231"/>
      <c r="C595" s="231"/>
      <c r="D595" s="231"/>
      <c r="E595" s="231" t="s">
        <v>333</v>
      </c>
      <c r="F595" s="232">
        <v>60.38</v>
      </c>
      <c r="G595" s="231"/>
      <c r="H595" s="272" t="s">
        <v>332</v>
      </c>
      <c r="I595" s="272"/>
      <c r="J595" s="232">
        <v>309.58</v>
      </c>
    </row>
    <row r="596" spans="1:10" ht="50.1" customHeight="1" thickBot="1" x14ac:dyDescent="0.25">
      <c r="A596" s="249"/>
      <c r="B596" s="249"/>
      <c r="C596" s="249"/>
      <c r="D596" s="249"/>
      <c r="E596" s="249"/>
      <c r="F596" s="249"/>
      <c r="G596" s="249" t="s">
        <v>331</v>
      </c>
      <c r="H596" s="233">
        <v>26</v>
      </c>
      <c r="I596" s="249" t="s">
        <v>330</v>
      </c>
      <c r="J596" s="252">
        <v>8049.08</v>
      </c>
    </row>
    <row r="597" spans="1:10" ht="0.95" customHeight="1" thickTop="1" x14ac:dyDescent="0.2">
      <c r="A597" s="178"/>
      <c r="B597" s="178"/>
      <c r="C597" s="178"/>
      <c r="D597" s="178"/>
      <c r="E597" s="178"/>
      <c r="F597" s="178"/>
      <c r="G597" s="178"/>
      <c r="H597" s="178"/>
      <c r="I597" s="178"/>
      <c r="J597" s="178"/>
    </row>
    <row r="598" spans="1:10" ht="24" customHeight="1" x14ac:dyDescent="0.2">
      <c r="A598" s="240" t="s">
        <v>164</v>
      </c>
      <c r="B598" s="240"/>
      <c r="C598" s="240"/>
      <c r="D598" s="240" t="s">
        <v>19</v>
      </c>
      <c r="E598" s="240"/>
      <c r="F598" s="261"/>
      <c r="G598" s="261"/>
      <c r="H598" s="241"/>
      <c r="I598" s="240"/>
      <c r="J598" s="242">
        <v>808820.96</v>
      </c>
    </row>
    <row r="599" spans="1:10" ht="18" customHeight="1" x14ac:dyDescent="0.2">
      <c r="A599" s="237" t="s">
        <v>165</v>
      </c>
      <c r="B599" s="239" t="s">
        <v>30</v>
      </c>
      <c r="C599" s="237" t="s">
        <v>31</v>
      </c>
      <c r="D599" s="237" t="s">
        <v>7</v>
      </c>
      <c r="E599" s="260" t="s">
        <v>360</v>
      </c>
      <c r="F599" s="260"/>
      <c r="G599" s="238" t="s">
        <v>32</v>
      </c>
      <c r="H599" s="239" t="s">
        <v>33</v>
      </c>
      <c r="I599" s="239" t="s">
        <v>34</v>
      </c>
      <c r="J599" s="239" t="s">
        <v>8</v>
      </c>
    </row>
    <row r="600" spans="1:10" ht="26.1" customHeight="1" x14ac:dyDescent="0.2">
      <c r="A600" s="243" t="s">
        <v>359</v>
      </c>
      <c r="B600" s="245" t="s">
        <v>99</v>
      </c>
      <c r="C600" s="243" t="s">
        <v>43</v>
      </c>
      <c r="D600" s="243" t="s">
        <v>565</v>
      </c>
      <c r="E600" s="274" t="s">
        <v>564</v>
      </c>
      <c r="F600" s="274"/>
      <c r="G600" s="244" t="s">
        <v>101</v>
      </c>
      <c r="H600" s="182">
        <v>1</v>
      </c>
      <c r="I600" s="246">
        <v>4.5199999999999996</v>
      </c>
      <c r="J600" s="246">
        <v>4.5199999999999996</v>
      </c>
    </row>
    <row r="601" spans="1:10" ht="24" customHeight="1" x14ac:dyDescent="0.2">
      <c r="A601" s="222" t="s">
        <v>397</v>
      </c>
      <c r="B601" s="181" t="s">
        <v>431</v>
      </c>
      <c r="C601" s="222" t="s">
        <v>43</v>
      </c>
      <c r="D601" s="222" t="s">
        <v>430</v>
      </c>
      <c r="E601" s="271" t="s">
        <v>427</v>
      </c>
      <c r="F601" s="271"/>
      <c r="G601" s="179" t="s">
        <v>416</v>
      </c>
      <c r="H601" s="180">
        <v>8.3299999999999999E-2</v>
      </c>
      <c r="I601" s="187">
        <v>3.79</v>
      </c>
      <c r="J601" s="187">
        <v>0.31</v>
      </c>
    </row>
    <row r="602" spans="1:10" ht="26.1" customHeight="1" x14ac:dyDescent="0.2">
      <c r="A602" s="222" t="s">
        <v>397</v>
      </c>
      <c r="B602" s="181" t="s">
        <v>563</v>
      </c>
      <c r="C602" s="222" t="s">
        <v>43</v>
      </c>
      <c r="D602" s="222" t="s">
        <v>562</v>
      </c>
      <c r="E602" s="271" t="s">
        <v>561</v>
      </c>
      <c r="F602" s="271"/>
      <c r="G602" s="179" t="s">
        <v>45</v>
      </c>
      <c r="H602" s="180">
        <v>1.2E-2</v>
      </c>
      <c r="I602" s="187">
        <v>120.22</v>
      </c>
      <c r="J602" s="187">
        <v>1.44</v>
      </c>
    </row>
    <row r="603" spans="1:10" ht="26.1" customHeight="1" x14ac:dyDescent="0.2">
      <c r="A603" s="222" t="s">
        <v>397</v>
      </c>
      <c r="B603" s="181" t="s">
        <v>560</v>
      </c>
      <c r="C603" s="222" t="s">
        <v>43</v>
      </c>
      <c r="D603" s="222" t="s">
        <v>559</v>
      </c>
      <c r="E603" s="271" t="s">
        <v>558</v>
      </c>
      <c r="F603" s="271"/>
      <c r="G603" s="179" t="s">
        <v>55</v>
      </c>
      <c r="H603" s="180">
        <v>1.4E-3</v>
      </c>
      <c r="I603" s="187">
        <v>569.51</v>
      </c>
      <c r="J603" s="187">
        <v>0.79</v>
      </c>
    </row>
    <row r="604" spans="1:10" ht="24" customHeight="1" x14ac:dyDescent="0.2">
      <c r="A604" s="226" t="s">
        <v>372</v>
      </c>
      <c r="B604" s="184" t="s">
        <v>557</v>
      </c>
      <c r="C604" s="226" t="s">
        <v>43</v>
      </c>
      <c r="D604" s="226" t="s">
        <v>556</v>
      </c>
      <c r="E604" s="275" t="s">
        <v>391</v>
      </c>
      <c r="F604" s="275"/>
      <c r="G604" s="186" t="s">
        <v>342</v>
      </c>
      <c r="H604" s="183">
        <v>9.5999999999999992E-3</v>
      </c>
      <c r="I604" s="185">
        <v>27.1</v>
      </c>
      <c r="J604" s="185">
        <v>0.26</v>
      </c>
    </row>
    <row r="605" spans="1:10" ht="24" customHeight="1" x14ac:dyDescent="0.2">
      <c r="A605" s="226" t="s">
        <v>372</v>
      </c>
      <c r="B605" s="184" t="s">
        <v>418</v>
      </c>
      <c r="C605" s="226" t="s">
        <v>43</v>
      </c>
      <c r="D605" s="226" t="s">
        <v>417</v>
      </c>
      <c r="E605" s="275" t="s">
        <v>388</v>
      </c>
      <c r="F605" s="275"/>
      <c r="G605" s="186" t="s">
        <v>416</v>
      </c>
      <c r="H605" s="183">
        <v>8.3299999999999999E-2</v>
      </c>
      <c r="I605" s="185">
        <v>13.65</v>
      </c>
      <c r="J605" s="185">
        <v>1.1299999999999999</v>
      </c>
    </row>
    <row r="606" spans="1:10" ht="26.1" customHeight="1" x14ac:dyDescent="0.2">
      <c r="A606" s="226" t="s">
        <v>372</v>
      </c>
      <c r="B606" s="184" t="s">
        <v>555</v>
      </c>
      <c r="C606" s="226" t="s">
        <v>43</v>
      </c>
      <c r="D606" s="226" t="s">
        <v>554</v>
      </c>
      <c r="E606" s="275" t="s">
        <v>391</v>
      </c>
      <c r="F606" s="275"/>
      <c r="G606" s="186" t="s">
        <v>101</v>
      </c>
      <c r="H606" s="183">
        <v>0.1</v>
      </c>
      <c r="I606" s="185">
        <v>3.21</v>
      </c>
      <c r="J606" s="185">
        <v>0.32</v>
      </c>
    </row>
    <row r="607" spans="1:10" ht="24" customHeight="1" x14ac:dyDescent="0.2">
      <c r="A607" s="226" t="s">
        <v>372</v>
      </c>
      <c r="B607" s="184" t="s">
        <v>553</v>
      </c>
      <c r="C607" s="226" t="s">
        <v>43</v>
      </c>
      <c r="D607" s="226" t="s">
        <v>552</v>
      </c>
      <c r="E607" s="275" t="s">
        <v>391</v>
      </c>
      <c r="F607" s="275"/>
      <c r="G607" s="186" t="s">
        <v>342</v>
      </c>
      <c r="H607" s="183">
        <v>3.2000000000000001E-2</v>
      </c>
      <c r="I607" s="185">
        <v>8.52</v>
      </c>
      <c r="J607" s="185">
        <v>0.27</v>
      </c>
    </row>
    <row r="608" spans="1:10" x14ac:dyDescent="0.2">
      <c r="A608" s="231"/>
      <c r="B608" s="231"/>
      <c r="C608" s="231"/>
      <c r="D608" s="231"/>
      <c r="E608" s="231" t="s">
        <v>336</v>
      </c>
      <c r="F608" s="232">
        <v>1.86</v>
      </c>
      <c r="G608" s="231" t="s">
        <v>335</v>
      </c>
      <c r="H608" s="232">
        <v>0</v>
      </c>
      <c r="I608" s="231" t="s">
        <v>334</v>
      </c>
      <c r="J608" s="232">
        <v>1.86</v>
      </c>
    </row>
    <row r="609" spans="1:10" x14ac:dyDescent="0.2">
      <c r="A609" s="231"/>
      <c r="B609" s="231"/>
      <c r="C609" s="231"/>
      <c r="D609" s="231"/>
      <c r="E609" s="231" t="s">
        <v>333</v>
      </c>
      <c r="F609" s="232">
        <v>1.0900000000000001</v>
      </c>
      <c r="G609" s="231"/>
      <c r="H609" s="272" t="s">
        <v>332</v>
      </c>
      <c r="I609" s="272"/>
      <c r="J609" s="232">
        <v>5.61</v>
      </c>
    </row>
    <row r="610" spans="1:10" ht="50.1" customHeight="1" thickBot="1" x14ac:dyDescent="0.25">
      <c r="A610" s="249"/>
      <c r="B610" s="249"/>
      <c r="C610" s="249"/>
      <c r="D610" s="249"/>
      <c r="E610" s="249"/>
      <c r="F610" s="249"/>
      <c r="G610" s="249" t="s">
        <v>331</v>
      </c>
      <c r="H610" s="233">
        <v>658.19</v>
      </c>
      <c r="I610" s="249" t="s">
        <v>330</v>
      </c>
      <c r="J610" s="252">
        <v>3692.44</v>
      </c>
    </row>
    <row r="611" spans="1:10" ht="0.95" customHeight="1" thickTop="1" x14ac:dyDescent="0.2">
      <c r="A611" s="178"/>
      <c r="B611" s="178"/>
      <c r="C611" s="178"/>
      <c r="D611" s="178"/>
      <c r="E611" s="178"/>
      <c r="F611" s="178"/>
      <c r="G611" s="178"/>
      <c r="H611" s="178"/>
      <c r="I611" s="178"/>
      <c r="J611" s="178"/>
    </row>
    <row r="612" spans="1:10" ht="18" customHeight="1" x14ac:dyDescent="0.2">
      <c r="A612" s="237" t="s">
        <v>166</v>
      </c>
      <c r="B612" s="239" t="s">
        <v>30</v>
      </c>
      <c r="C612" s="237" t="s">
        <v>31</v>
      </c>
      <c r="D612" s="237" t="s">
        <v>7</v>
      </c>
      <c r="E612" s="260" t="s">
        <v>360</v>
      </c>
      <c r="F612" s="260"/>
      <c r="G612" s="238" t="s">
        <v>32</v>
      </c>
      <c r="H612" s="239" t="s">
        <v>33</v>
      </c>
      <c r="I612" s="239" t="s">
        <v>34</v>
      </c>
      <c r="J612" s="239" t="s">
        <v>8</v>
      </c>
    </row>
    <row r="613" spans="1:10" ht="24" customHeight="1" x14ac:dyDescent="0.2">
      <c r="A613" s="243" t="s">
        <v>359</v>
      </c>
      <c r="B613" s="245" t="s">
        <v>103</v>
      </c>
      <c r="C613" s="243" t="s">
        <v>37</v>
      </c>
      <c r="D613" s="243" t="s">
        <v>104</v>
      </c>
      <c r="E613" s="274" t="s">
        <v>551</v>
      </c>
      <c r="F613" s="274"/>
      <c r="G613" s="244" t="s">
        <v>80</v>
      </c>
      <c r="H613" s="182">
        <v>1</v>
      </c>
      <c r="I613" s="246">
        <v>7.99</v>
      </c>
      <c r="J613" s="246">
        <v>7.99</v>
      </c>
    </row>
    <row r="614" spans="1:10" ht="26.1" customHeight="1" x14ac:dyDescent="0.2">
      <c r="A614" s="222" t="s">
        <v>397</v>
      </c>
      <c r="B614" s="181" t="s">
        <v>550</v>
      </c>
      <c r="C614" s="222" t="s">
        <v>37</v>
      </c>
      <c r="D614" s="222" t="s">
        <v>549</v>
      </c>
      <c r="E614" s="271" t="s">
        <v>403</v>
      </c>
      <c r="F614" s="271"/>
      <c r="G614" s="179" t="s">
        <v>406</v>
      </c>
      <c r="H614" s="180">
        <v>0.11840000000000001</v>
      </c>
      <c r="I614" s="187">
        <v>21.17</v>
      </c>
      <c r="J614" s="187">
        <v>2.5</v>
      </c>
    </row>
    <row r="615" spans="1:10" ht="24" customHeight="1" x14ac:dyDescent="0.2">
      <c r="A615" s="222" t="s">
        <v>397</v>
      </c>
      <c r="B615" s="181" t="s">
        <v>501</v>
      </c>
      <c r="C615" s="222" t="s">
        <v>37</v>
      </c>
      <c r="D615" s="222" t="s">
        <v>500</v>
      </c>
      <c r="E615" s="271" t="s">
        <v>403</v>
      </c>
      <c r="F615" s="271"/>
      <c r="G615" s="179" t="s">
        <v>406</v>
      </c>
      <c r="H615" s="180">
        <v>0.11840000000000001</v>
      </c>
      <c r="I615" s="187">
        <v>24.5</v>
      </c>
      <c r="J615" s="187">
        <v>2.9</v>
      </c>
    </row>
    <row r="616" spans="1:10" ht="39" customHeight="1" x14ac:dyDescent="0.2">
      <c r="A616" s="222" t="s">
        <v>397</v>
      </c>
      <c r="B616" s="181" t="s">
        <v>548</v>
      </c>
      <c r="C616" s="222" t="s">
        <v>37</v>
      </c>
      <c r="D616" s="222" t="s">
        <v>547</v>
      </c>
      <c r="E616" s="271" t="s">
        <v>461</v>
      </c>
      <c r="F616" s="271"/>
      <c r="G616" s="179" t="s">
        <v>464</v>
      </c>
      <c r="H616" s="180">
        <v>5.0000000000000001E-4</v>
      </c>
      <c r="I616" s="187">
        <v>23.27</v>
      </c>
      <c r="J616" s="187">
        <v>0.01</v>
      </c>
    </row>
    <row r="617" spans="1:10" ht="39" customHeight="1" x14ac:dyDescent="0.2">
      <c r="A617" s="222" t="s">
        <v>397</v>
      </c>
      <c r="B617" s="181" t="s">
        <v>546</v>
      </c>
      <c r="C617" s="222" t="s">
        <v>37</v>
      </c>
      <c r="D617" s="222" t="s">
        <v>545</v>
      </c>
      <c r="E617" s="271" t="s">
        <v>461</v>
      </c>
      <c r="F617" s="271"/>
      <c r="G617" s="179" t="s">
        <v>460</v>
      </c>
      <c r="H617" s="180">
        <v>2.0999999999999999E-3</v>
      </c>
      <c r="I617" s="187">
        <v>21.74</v>
      </c>
      <c r="J617" s="187">
        <v>0.04</v>
      </c>
    </row>
    <row r="618" spans="1:10" ht="39" customHeight="1" x14ac:dyDescent="0.2">
      <c r="A618" s="222" t="s">
        <v>397</v>
      </c>
      <c r="B618" s="181" t="s">
        <v>544</v>
      </c>
      <c r="C618" s="222" t="s">
        <v>37</v>
      </c>
      <c r="D618" s="222" t="s">
        <v>543</v>
      </c>
      <c r="E618" s="271" t="s">
        <v>394</v>
      </c>
      <c r="F618" s="271"/>
      <c r="G618" s="179" t="s">
        <v>55</v>
      </c>
      <c r="H618" s="180">
        <v>5.0000000000000001E-4</v>
      </c>
      <c r="I618" s="187">
        <v>3205.78</v>
      </c>
      <c r="J618" s="187">
        <v>1.6</v>
      </c>
    </row>
    <row r="619" spans="1:10" ht="39" customHeight="1" x14ac:dyDescent="0.2">
      <c r="A619" s="226" t="s">
        <v>372</v>
      </c>
      <c r="B619" s="184" t="s">
        <v>542</v>
      </c>
      <c r="C619" s="226" t="s">
        <v>37</v>
      </c>
      <c r="D619" s="226" t="s">
        <v>541</v>
      </c>
      <c r="E619" s="275" t="s">
        <v>391</v>
      </c>
      <c r="F619" s="275"/>
      <c r="G619" s="186" t="s">
        <v>80</v>
      </c>
      <c r="H619" s="183">
        <v>4.1300000000000003E-2</v>
      </c>
      <c r="I619" s="185">
        <v>4.83</v>
      </c>
      <c r="J619" s="185">
        <v>0.19</v>
      </c>
    </row>
    <row r="620" spans="1:10" ht="39" customHeight="1" x14ac:dyDescent="0.2">
      <c r="A620" s="226" t="s">
        <v>372</v>
      </c>
      <c r="B620" s="184" t="s">
        <v>540</v>
      </c>
      <c r="C620" s="226" t="s">
        <v>37</v>
      </c>
      <c r="D620" s="226" t="s">
        <v>539</v>
      </c>
      <c r="E620" s="275" t="s">
        <v>391</v>
      </c>
      <c r="F620" s="275"/>
      <c r="G620" s="186" t="s">
        <v>80</v>
      </c>
      <c r="H620" s="183">
        <v>4.1300000000000003E-2</v>
      </c>
      <c r="I620" s="185">
        <v>17.36</v>
      </c>
      <c r="J620" s="185">
        <v>0.71</v>
      </c>
    </row>
    <row r="621" spans="1:10" ht="24" customHeight="1" x14ac:dyDescent="0.2">
      <c r="A621" s="226" t="s">
        <v>372</v>
      </c>
      <c r="B621" s="184" t="s">
        <v>538</v>
      </c>
      <c r="C621" s="226" t="s">
        <v>37</v>
      </c>
      <c r="D621" s="226" t="s">
        <v>537</v>
      </c>
      <c r="E621" s="275" t="s">
        <v>391</v>
      </c>
      <c r="F621" s="275"/>
      <c r="G621" s="186" t="s">
        <v>398</v>
      </c>
      <c r="H621" s="183">
        <v>6.9999999999999999E-4</v>
      </c>
      <c r="I621" s="185">
        <v>24.16</v>
      </c>
      <c r="J621" s="185">
        <v>0.01</v>
      </c>
    </row>
    <row r="622" spans="1:10" ht="24" customHeight="1" x14ac:dyDescent="0.2">
      <c r="A622" s="226" t="s">
        <v>372</v>
      </c>
      <c r="B622" s="184" t="s">
        <v>536</v>
      </c>
      <c r="C622" s="226" t="s">
        <v>37</v>
      </c>
      <c r="D622" s="226" t="s">
        <v>535</v>
      </c>
      <c r="E622" s="275" t="s">
        <v>391</v>
      </c>
      <c r="F622" s="275"/>
      <c r="G622" s="186" t="s">
        <v>264</v>
      </c>
      <c r="H622" s="183">
        <v>1.1000000000000001E-3</v>
      </c>
      <c r="I622" s="185">
        <v>30.8</v>
      </c>
      <c r="J622" s="185">
        <v>0.03</v>
      </c>
    </row>
    <row r="623" spans="1:10" x14ac:dyDescent="0.2">
      <c r="A623" s="231"/>
      <c r="B623" s="231"/>
      <c r="C623" s="231"/>
      <c r="D623" s="231"/>
      <c r="E623" s="231" t="s">
        <v>336</v>
      </c>
      <c r="F623" s="232">
        <v>4.72</v>
      </c>
      <c r="G623" s="231" t="s">
        <v>335</v>
      </c>
      <c r="H623" s="232">
        <v>0</v>
      </c>
      <c r="I623" s="231" t="s">
        <v>334</v>
      </c>
      <c r="J623" s="232">
        <v>4.72</v>
      </c>
    </row>
    <row r="624" spans="1:10" x14ac:dyDescent="0.2">
      <c r="A624" s="231"/>
      <c r="B624" s="231"/>
      <c r="C624" s="231"/>
      <c r="D624" s="231"/>
      <c r="E624" s="231" t="s">
        <v>333</v>
      </c>
      <c r="F624" s="232">
        <v>1.93</v>
      </c>
      <c r="G624" s="231"/>
      <c r="H624" s="272" t="s">
        <v>332</v>
      </c>
      <c r="I624" s="272"/>
      <c r="J624" s="232">
        <v>9.92</v>
      </c>
    </row>
    <row r="625" spans="1:10" ht="50.1" customHeight="1" thickBot="1" x14ac:dyDescent="0.25">
      <c r="A625" s="249"/>
      <c r="B625" s="249"/>
      <c r="C625" s="249"/>
      <c r="D625" s="249"/>
      <c r="E625" s="249"/>
      <c r="F625" s="249"/>
      <c r="G625" s="249" t="s">
        <v>331</v>
      </c>
      <c r="H625" s="233">
        <v>658.19</v>
      </c>
      <c r="I625" s="249" t="s">
        <v>330</v>
      </c>
      <c r="J625" s="252">
        <v>6529.24</v>
      </c>
    </row>
    <row r="626" spans="1:10" ht="0.95" customHeight="1" thickTop="1" x14ac:dyDescent="0.2">
      <c r="A626" s="178"/>
      <c r="B626" s="178"/>
      <c r="C626" s="178"/>
      <c r="D626" s="178"/>
      <c r="E626" s="178"/>
      <c r="F626" s="178"/>
      <c r="G626" s="178"/>
      <c r="H626" s="178"/>
      <c r="I626" s="178"/>
      <c r="J626" s="178"/>
    </row>
    <row r="627" spans="1:10" ht="18" customHeight="1" x14ac:dyDescent="0.2">
      <c r="A627" s="237" t="s">
        <v>167</v>
      </c>
      <c r="B627" s="239" t="s">
        <v>30</v>
      </c>
      <c r="C627" s="237" t="s">
        <v>31</v>
      </c>
      <c r="D627" s="237" t="s">
        <v>7</v>
      </c>
      <c r="E627" s="260" t="s">
        <v>360</v>
      </c>
      <c r="F627" s="260"/>
      <c r="G627" s="238" t="s">
        <v>32</v>
      </c>
      <c r="H627" s="239" t="s">
        <v>33</v>
      </c>
      <c r="I627" s="239" t="s">
        <v>34</v>
      </c>
      <c r="J627" s="239" t="s">
        <v>8</v>
      </c>
    </row>
    <row r="628" spans="1:10" ht="65.099999999999994" customHeight="1" x14ac:dyDescent="0.2">
      <c r="A628" s="243" t="s">
        <v>359</v>
      </c>
      <c r="B628" s="245" t="s">
        <v>106</v>
      </c>
      <c r="C628" s="243" t="s">
        <v>37</v>
      </c>
      <c r="D628" s="243" t="s">
        <v>107</v>
      </c>
      <c r="E628" s="274" t="s">
        <v>467</v>
      </c>
      <c r="F628" s="274"/>
      <c r="G628" s="244" t="s">
        <v>55</v>
      </c>
      <c r="H628" s="182">
        <v>1</v>
      </c>
      <c r="I628" s="246">
        <v>10.71</v>
      </c>
      <c r="J628" s="246">
        <v>10.71</v>
      </c>
    </row>
    <row r="629" spans="1:10" ht="39" customHeight="1" x14ac:dyDescent="0.2">
      <c r="A629" s="222" t="s">
        <v>397</v>
      </c>
      <c r="B629" s="181" t="s">
        <v>534</v>
      </c>
      <c r="C629" s="222" t="s">
        <v>37</v>
      </c>
      <c r="D629" s="222" t="s">
        <v>533</v>
      </c>
      <c r="E629" s="271" t="s">
        <v>461</v>
      </c>
      <c r="F629" s="271"/>
      <c r="G629" s="179" t="s">
        <v>464</v>
      </c>
      <c r="H629" s="180">
        <v>3.2199999999999999E-2</v>
      </c>
      <c r="I629" s="187">
        <v>203.07</v>
      </c>
      <c r="J629" s="187">
        <v>6.53</v>
      </c>
    </row>
    <row r="630" spans="1:10" ht="39" customHeight="1" x14ac:dyDescent="0.2">
      <c r="A630" s="222" t="s">
        <v>397</v>
      </c>
      <c r="B630" s="181" t="s">
        <v>532</v>
      </c>
      <c r="C630" s="222" t="s">
        <v>37</v>
      </c>
      <c r="D630" s="222" t="s">
        <v>531</v>
      </c>
      <c r="E630" s="271" t="s">
        <v>461</v>
      </c>
      <c r="F630" s="271"/>
      <c r="G630" s="179" t="s">
        <v>460</v>
      </c>
      <c r="H630" s="180">
        <v>3.5000000000000003E-2</v>
      </c>
      <c r="I630" s="187">
        <v>80.790000000000006</v>
      </c>
      <c r="J630" s="187">
        <v>2.82</v>
      </c>
    </row>
    <row r="631" spans="1:10" ht="24" customHeight="1" x14ac:dyDescent="0.2">
      <c r="A631" s="222" t="s">
        <v>397</v>
      </c>
      <c r="B631" s="181" t="s">
        <v>408</v>
      </c>
      <c r="C631" s="222" t="s">
        <v>37</v>
      </c>
      <c r="D631" s="222" t="s">
        <v>407</v>
      </c>
      <c r="E631" s="271" t="s">
        <v>403</v>
      </c>
      <c r="F631" s="271"/>
      <c r="G631" s="179" t="s">
        <v>406</v>
      </c>
      <c r="H631" s="180">
        <v>6.7100000000000007E-2</v>
      </c>
      <c r="I631" s="187">
        <v>20.28</v>
      </c>
      <c r="J631" s="187">
        <v>1.36</v>
      </c>
    </row>
    <row r="632" spans="1:10" x14ac:dyDescent="0.2">
      <c r="A632" s="231"/>
      <c r="B632" s="231"/>
      <c r="C632" s="231"/>
      <c r="D632" s="231"/>
      <c r="E632" s="231" t="s">
        <v>336</v>
      </c>
      <c r="F632" s="232">
        <v>2.17</v>
      </c>
      <c r="G632" s="231" t="s">
        <v>335</v>
      </c>
      <c r="H632" s="232">
        <v>0</v>
      </c>
      <c r="I632" s="231" t="s">
        <v>334</v>
      </c>
      <c r="J632" s="232">
        <v>2.17</v>
      </c>
    </row>
    <row r="633" spans="1:10" x14ac:dyDescent="0.2">
      <c r="A633" s="231"/>
      <c r="B633" s="231"/>
      <c r="C633" s="231"/>
      <c r="D633" s="231"/>
      <c r="E633" s="231" t="s">
        <v>333</v>
      </c>
      <c r="F633" s="232">
        <v>2.59</v>
      </c>
      <c r="G633" s="231"/>
      <c r="H633" s="272" t="s">
        <v>332</v>
      </c>
      <c r="I633" s="272"/>
      <c r="J633" s="232">
        <v>13.3</v>
      </c>
    </row>
    <row r="634" spans="1:10" ht="50.1" customHeight="1" thickBot="1" x14ac:dyDescent="0.25">
      <c r="A634" s="249"/>
      <c r="B634" s="249"/>
      <c r="C634" s="249"/>
      <c r="D634" s="249"/>
      <c r="E634" s="249"/>
      <c r="F634" s="249"/>
      <c r="G634" s="249" t="s">
        <v>331</v>
      </c>
      <c r="H634" s="233">
        <v>1064.6600000000001</v>
      </c>
      <c r="I634" s="249" t="s">
        <v>330</v>
      </c>
      <c r="J634" s="252">
        <v>14159.97</v>
      </c>
    </row>
    <row r="635" spans="1:10" ht="0.95" customHeight="1" thickTop="1" x14ac:dyDescent="0.2">
      <c r="A635" s="178"/>
      <c r="B635" s="178"/>
      <c r="C635" s="178"/>
      <c r="D635" s="178"/>
      <c r="E635" s="178"/>
      <c r="F635" s="178"/>
      <c r="G635" s="178"/>
      <c r="H635" s="178"/>
      <c r="I635" s="178"/>
      <c r="J635" s="178"/>
    </row>
    <row r="636" spans="1:10" ht="18" customHeight="1" x14ac:dyDescent="0.2">
      <c r="A636" s="237" t="s">
        <v>168</v>
      </c>
      <c r="B636" s="239" t="s">
        <v>30</v>
      </c>
      <c r="C636" s="237" t="s">
        <v>31</v>
      </c>
      <c r="D636" s="237" t="s">
        <v>7</v>
      </c>
      <c r="E636" s="260" t="s">
        <v>360</v>
      </c>
      <c r="F636" s="260"/>
      <c r="G636" s="238" t="s">
        <v>32</v>
      </c>
      <c r="H636" s="239" t="s">
        <v>33</v>
      </c>
      <c r="I636" s="239" t="s">
        <v>34</v>
      </c>
      <c r="J636" s="239" t="s">
        <v>8</v>
      </c>
    </row>
    <row r="637" spans="1:10" ht="39" customHeight="1" x14ac:dyDescent="0.2">
      <c r="A637" s="243" t="s">
        <v>359</v>
      </c>
      <c r="B637" s="245" t="s">
        <v>758</v>
      </c>
      <c r="C637" s="243" t="s">
        <v>43</v>
      </c>
      <c r="D637" s="243" t="s">
        <v>759</v>
      </c>
      <c r="E637" s="274" t="s">
        <v>522</v>
      </c>
      <c r="F637" s="274"/>
      <c r="G637" s="244" t="s">
        <v>101</v>
      </c>
      <c r="H637" s="182">
        <v>1</v>
      </c>
      <c r="I637" s="246">
        <v>1361.45</v>
      </c>
      <c r="J637" s="246">
        <v>1361.45</v>
      </c>
    </row>
    <row r="638" spans="1:10" ht="24" customHeight="1" x14ac:dyDescent="0.2">
      <c r="A638" s="222" t="s">
        <v>397</v>
      </c>
      <c r="B638" s="181" t="s">
        <v>431</v>
      </c>
      <c r="C638" s="222" t="s">
        <v>43</v>
      </c>
      <c r="D638" s="222" t="s">
        <v>430</v>
      </c>
      <c r="E638" s="271" t="s">
        <v>427</v>
      </c>
      <c r="F638" s="271"/>
      <c r="G638" s="179" t="s">
        <v>416</v>
      </c>
      <c r="H638" s="180">
        <v>0.48</v>
      </c>
      <c r="I638" s="187">
        <v>3.79</v>
      </c>
      <c r="J638" s="187">
        <v>1.81</v>
      </c>
    </row>
    <row r="639" spans="1:10" ht="24" customHeight="1" x14ac:dyDescent="0.2">
      <c r="A639" s="222" t="s">
        <v>397</v>
      </c>
      <c r="B639" s="181" t="s">
        <v>429</v>
      </c>
      <c r="C639" s="222" t="s">
        <v>43</v>
      </c>
      <c r="D639" s="222" t="s">
        <v>428</v>
      </c>
      <c r="E639" s="271" t="s">
        <v>427</v>
      </c>
      <c r="F639" s="271"/>
      <c r="G639" s="179" t="s">
        <v>416</v>
      </c>
      <c r="H639" s="180">
        <v>0.24</v>
      </c>
      <c r="I639" s="187">
        <v>3.66</v>
      </c>
      <c r="J639" s="187">
        <v>0.87</v>
      </c>
    </row>
    <row r="640" spans="1:10" ht="26.1" customHeight="1" x14ac:dyDescent="0.2">
      <c r="A640" s="226" t="s">
        <v>372</v>
      </c>
      <c r="B640" s="184" t="s">
        <v>521</v>
      </c>
      <c r="C640" s="226" t="s">
        <v>43</v>
      </c>
      <c r="D640" s="226" t="s">
        <v>520</v>
      </c>
      <c r="E640" s="275" t="s">
        <v>391</v>
      </c>
      <c r="F640" s="275"/>
      <c r="G640" s="186" t="s">
        <v>55</v>
      </c>
      <c r="H640" s="183">
        <v>1.409</v>
      </c>
      <c r="I640" s="185">
        <v>110</v>
      </c>
      <c r="J640" s="185">
        <v>154.99</v>
      </c>
    </row>
    <row r="641" spans="1:10" ht="24" customHeight="1" x14ac:dyDescent="0.2">
      <c r="A641" s="226" t="s">
        <v>372</v>
      </c>
      <c r="B641" s="184" t="s">
        <v>420</v>
      </c>
      <c r="C641" s="226" t="s">
        <v>43</v>
      </c>
      <c r="D641" s="226" t="s">
        <v>419</v>
      </c>
      <c r="E641" s="275" t="s">
        <v>388</v>
      </c>
      <c r="F641" s="275"/>
      <c r="G641" s="186" t="s">
        <v>416</v>
      </c>
      <c r="H641" s="183">
        <v>0.24</v>
      </c>
      <c r="I641" s="185">
        <v>18.21</v>
      </c>
      <c r="J641" s="185">
        <v>4.37</v>
      </c>
    </row>
    <row r="642" spans="1:10" ht="24" customHeight="1" x14ac:dyDescent="0.2">
      <c r="A642" s="226" t="s">
        <v>372</v>
      </c>
      <c r="B642" s="184" t="s">
        <v>418</v>
      </c>
      <c r="C642" s="226" t="s">
        <v>43</v>
      </c>
      <c r="D642" s="226" t="s">
        <v>417</v>
      </c>
      <c r="E642" s="275" t="s">
        <v>388</v>
      </c>
      <c r="F642" s="275"/>
      <c r="G642" s="186" t="s">
        <v>416</v>
      </c>
      <c r="H642" s="183">
        <v>0.48</v>
      </c>
      <c r="I642" s="185">
        <v>13.65</v>
      </c>
      <c r="J642" s="185">
        <v>6.55</v>
      </c>
    </row>
    <row r="643" spans="1:10" ht="26.1" customHeight="1" x14ac:dyDescent="0.2">
      <c r="A643" s="226" t="s">
        <v>372</v>
      </c>
      <c r="B643" s="184" t="s">
        <v>760</v>
      </c>
      <c r="C643" s="226" t="s">
        <v>43</v>
      </c>
      <c r="D643" s="226" t="s">
        <v>761</v>
      </c>
      <c r="E643" s="275" t="s">
        <v>391</v>
      </c>
      <c r="F643" s="275"/>
      <c r="G643" s="186" t="s">
        <v>101</v>
      </c>
      <c r="H643" s="183">
        <v>1</v>
      </c>
      <c r="I643" s="185">
        <v>1191.1300000000001</v>
      </c>
      <c r="J643" s="185">
        <v>1191.1300000000001</v>
      </c>
    </row>
    <row r="644" spans="1:10" ht="26.1" customHeight="1" x14ac:dyDescent="0.2">
      <c r="A644" s="226" t="s">
        <v>372</v>
      </c>
      <c r="B644" s="184" t="s">
        <v>526</v>
      </c>
      <c r="C644" s="226" t="s">
        <v>43</v>
      </c>
      <c r="D644" s="226" t="s">
        <v>525</v>
      </c>
      <c r="E644" s="275" t="s">
        <v>524</v>
      </c>
      <c r="F644" s="275"/>
      <c r="G644" s="186" t="s">
        <v>416</v>
      </c>
      <c r="H644" s="183">
        <v>2.2700000000000001E-2</v>
      </c>
      <c r="I644" s="185">
        <v>76.569999999999993</v>
      </c>
      <c r="J644" s="185">
        <v>1.73</v>
      </c>
    </row>
    <row r="645" spans="1:10" x14ac:dyDescent="0.2">
      <c r="A645" s="231"/>
      <c r="B645" s="231"/>
      <c r="C645" s="231"/>
      <c r="D645" s="231"/>
      <c r="E645" s="231" t="s">
        <v>336</v>
      </c>
      <c r="F645" s="232">
        <v>10.92</v>
      </c>
      <c r="G645" s="231" t="s">
        <v>335</v>
      </c>
      <c r="H645" s="232">
        <v>0</v>
      </c>
      <c r="I645" s="231" t="s">
        <v>334</v>
      </c>
      <c r="J645" s="232">
        <v>10.92</v>
      </c>
    </row>
    <row r="646" spans="1:10" x14ac:dyDescent="0.2">
      <c r="A646" s="231"/>
      <c r="B646" s="231"/>
      <c r="C646" s="231"/>
      <c r="D646" s="231"/>
      <c r="E646" s="231" t="s">
        <v>333</v>
      </c>
      <c r="F646" s="232">
        <v>329.87</v>
      </c>
      <c r="G646" s="231"/>
      <c r="H646" s="272" t="s">
        <v>332</v>
      </c>
      <c r="I646" s="272"/>
      <c r="J646" s="232">
        <v>1691.32</v>
      </c>
    </row>
    <row r="647" spans="1:10" ht="50.1" customHeight="1" thickBot="1" x14ac:dyDescent="0.25">
      <c r="A647" s="249"/>
      <c r="B647" s="249"/>
      <c r="C647" s="249"/>
      <c r="D647" s="249"/>
      <c r="E647" s="249"/>
      <c r="F647" s="249"/>
      <c r="G647" s="249" t="s">
        <v>331</v>
      </c>
      <c r="H647" s="233">
        <v>142</v>
      </c>
      <c r="I647" s="249" t="s">
        <v>330</v>
      </c>
      <c r="J647" s="252">
        <v>240167.44</v>
      </c>
    </row>
    <row r="648" spans="1:10" ht="0.95" customHeight="1" thickTop="1" x14ac:dyDescent="0.2">
      <c r="A648" s="178"/>
      <c r="B648" s="178"/>
      <c r="C648" s="178"/>
      <c r="D648" s="178"/>
      <c r="E648" s="178"/>
      <c r="F648" s="178"/>
      <c r="G648" s="178"/>
      <c r="H648" s="178"/>
      <c r="I648" s="178"/>
      <c r="J648" s="178"/>
    </row>
    <row r="649" spans="1:10" ht="18" customHeight="1" x14ac:dyDescent="0.2">
      <c r="A649" s="237" t="s">
        <v>169</v>
      </c>
      <c r="B649" s="239" t="s">
        <v>30</v>
      </c>
      <c r="C649" s="237" t="s">
        <v>31</v>
      </c>
      <c r="D649" s="237" t="s">
        <v>7</v>
      </c>
      <c r="E649" s="260" t="s">
        <v>360</v>
      </c>
      <c r="F649" s="260"/>
      <c r="G649" s="238" t="s">
        <v>32</v>
      </c>
      <c r="H649" s="239" t="s">
        <v>33</v>
      </c>
      <c r="I649" s="239" t="s">
        <v>34</v>
      </c>
      <c r="J649" s="239" t="s">
        <v>8</v>
      </c>
    </row>
    <row r="650" spans="1:10" ht="39" customHeight="1" x14ac:dyDescent="0.2">
      <c r="A650" s="243" t="s">
        <v>359</v>
      </c>
      <c r="B650" s="245" t="s">
        <v>109</v>
      </c>
      <c r="C650" s="243" t="s">
        <v>43</v>
      </c>
      <c r="D650" s="243" t="s">
        <v>530</v>
      </c>
      <c r="E650" s="274" t="s">
        <v>529</v>
      </c>
      <c r="F650" s="274"/>
      <c r="G650" s="244" t="s">
        <v>101</v>
      </c>
      <c r="H650" s="182">
        <v>1</v>
      </c>
      <c r="I650" s="246">
        <v>531</v>
      </c>
      <c r="J650" s="246">
        <v>531</v>
      </c>
    </row>
    <row r="651" spans="1:10" ht="24" customHeight="1" x14ac:dyDescent="0.2">
      <c r="A651" s="222" t="s">
        <v>397</v>
      </c>
      <c r="B651" s="181" t="s">
        <v>431</v>
      </c>
      <c r="C651" s="222" t="s">
        <v>43</v>
      </c>
      <c r="D651" s="222" t="s">
        <v>430</v>
      </c>
      <c r="E651" s="271" t="s">
        <v>427</v>
      </c>
      <c r="F651" s="271"/>
      <c r="G651" s="179" t="s">
        <v>416</v>
      </c>
      <c r="H651" s="180">
        <v>0.3</v>
      </c>
      <c r="I651" s="187">
        <v>3.79</v>
      </c>
      <c r="J651" s="187">
        <v>1.1299999999999999</v>
      </c>
    </row>
    <row r="652" spans="1:10" ht="24" customHeight="1" x14ac:dyDescent="0.2">
      <c r="A652" s="222" t="s">
        <v>397</v>
      </c>
      <c r="B652" s="181" t="s">
        <v>429</v>
      </c>
      <c r="C652" s="222" t="s">
        <v>43</v>
      </c>
      <c r="D652" s="222" t="s">
        <v>428</v>
      </c>
      <c r="E652" s="271" t="s">
        <v>427</v>
      </c>
      <c r="F652" s="271"/>
      <c r="G652" s="179" t="s">
        <v>416</v>
      </c>
      <c r="H652" s="180">
        <v>0.18</v>
      </c>
      <c r="I652" s="187">
        <v>3.66</v>
      </c>
      <c r="J652" s="187">
        <v>0.65</v>
      </c>
    </row>
    <row r="653" spans="1:10" ht="26.1" customHeight="1" x14ac:dyDescent="0.2">
      <c r="A653" s="226" t="s">
        <v>372</v>
      </c>
      <c r="B653" s="184" t="s">
        <v>521</v>
      </c>
      <c r="C653" s="226" t="s">
        <v>43</v>
      </c>
      <c r="D653" s="226" t="s">
        <v>520</v>
      </c>
      <c r="E653" s="275" t="s">
        <v>391</v>
      </c>
      <c r="F653" s="275"/>
      <c r="G653" s="186" t="s">
        <v>55</v>
      </c>
      <c r="H653" s="183">
        <v>0.69299999999999995</v>
      </c>
      <c r="I653" s="185">
        <v>110</v>
      </c>
      <c r="J653" s="185">
        <v>76.23</v>
      </c>
    </row>
    <row r="654" spans="1:10" ht="24" customHeight="1" x14ac:dyDescent="0.2">
      <c r="A654" s="226" t="s">
        <v>372</v>
      </c>
      <c r="B654" s="184" t="s">
        <v>420</v>
      </c>
      <c r="C654" s="226" t="s">
        <v>43</v>
      </c>
      <c r="D654" s="226" t="s">
        <v>419</v>
      </c>
      <c r="E654" s="275" t="s">
        <v>388</v>
      </c>
      <c r="F654" s="275"/>
      <c r="G654" s="186" t="s">
        <v>416</v>
      </c>
      <c r="H654" s="183">
        <v>0.18</v>
      </c>
      <c r="I654" s="185">
        <v>18.21</v>
      </c>
      <c r="J654" s="185">
        <v>3.27</v>
      </c>
    </row>
    <row r="655" spans="1:10" ht="24" customHeight="1" x14ac:dyDescent="0.2">
      <c r="A655" s="226" t="s">
        <v>372</v>
      </c>
      <c r="B655" s="184" t="s">
        <v>418</v>
      </c>
      <c r="C655" s="226" t="s">
        <v>43</v>
      </c>
      <c r="D655" s="226" t="s">
        <v>417</v>
      </c>
      <c r="E655" s="275" t="s">
        <v>388</v>
      </c>
      <c r="F655" s="275"/>
      <c r="G655" s="186" t="s">
        <v>416</v>
      </c>
      <c r="H655" s="183">
        <v>0.3</v>
      </c>
      <c r="I655" s="185">
        <v>13.65</v>
      </c>
      <c r="J655" s="185">
        <v>4.09</v>
      </c>
    </row>
    <row r="656" spans="1:10" ht="26.1" customHeight="1" x14ac:dyDescent="0.2">
      <c r="A656" s="226" t="s">
        <v>372</v>
      </c>
      <c r="B656" s="184" t="s">
        <v>528</v>
      </c>
      <c r="C656" s="226" t="s">
        <v>43</v>
      </c>
      <c r="D656" s="226" t="s">
        <v>527</v>
      </c>
      <c r="E656" s="275" t="s">
        <v>391</v>
      </c>
      <c r="F656" s="275"/>
      <c r="G656" s="186" t="s">
        <v>101</v>
      </c>
      <c r="H656" s="183">
        <v>1</v>
      </c>
      <c r="I656" s="185">
        <v>445.29</v>
      </c>
      <c r="J656" s="185">
        <v>445.29</v>
      </c>
    </row>
    <row r="657" spans="1:10" ht="26.1" customHeight="1" x14ac:dyDescent="0.2">
      <c r="A657" s="226" t="s">
        <v>372</v>
      </c>
      <c r="B657" s="184" t="s">
        <v>526</v>
      </c>
      <c r="C657" s="226" t="s">
        <v>43</v>
      </c>
      <c r="D657" s="226" t="s">
        <v>525</v>
      </c>
      <c r="E657" s="275" t="s">
        <v>524</v>
      </c>
      <c r="F657" s="275"/>
      <c r="G657" s="186" t="s">
        <v>416</v>
      </c>
      <c r="H657" s="183">
        <v>4.4999999999999997E-3</v>
      </c>
      <c r="I657" s="185">
        <v>76.569999999999993</v>
      </c>
      <c r="J657" s="185">
        <v>0.34</v>
      </c>
    </row>
    <row r="658" spans="1:10" x14ac:dyDescent="0.2">
      <c r="A658" s="231"/>
      <c r="B658" s="231"/>
      <c r="C658" s="231"/>
      <c r="D658" s="231"/>
      <c r="E658" s="231" t="s">
        <v>336</v>
      </c>
      <c r="F658" s="232">
        <v>7.36</v>
      </c>
      <c r="G658" s="231" t="s">
        <v>335</v>
      </c>
      <c r="H658" s="232">
        <v>0</v>
      </c>
      <c r="I658" s="231" t="s">
        <v>334</v>
      </c>
      <c r="J658" s="232">
        <v>7.36</v>
      </c>
    </row>
    <row r="659" spans="1:10" x14ac:dyDescent="0.2">
      <c r="A659" s="231"/>
      <c r="B659" s="231"/>
      <c r="C659" s="231"/>
      <c r="D659" s="231"/>
      <c r="E659" s="231" t="s">
        <v>333</v>
      </c>
      <c r="F659" s="232">
        <v>128.66</v>
      </c>
      <c r="G659" s="231"/>
      <c r="H659" s="272" t="s">
        <v>332</v>
      </c>
      <c r="I659" s="272"/>
      <c r="J659" s="232">
        <v>659.66</v>
      </c>
    </row>
    <row r="660" spans="1:10" ht="50.1" customHeight="1" thickBot="1" x14ac:dyDescent="0.25">
      <c r="A660" s="249"/>
      <c r="B660" s="249"/>
      <c r="C660" s="249"/>
      <c r="D660" s="249"/>
      <c r="E660" s="249"/>
      <c r="F660" s="249"/>
      <c r="G660" s="249" t="s">
        <v>331</v>
      </c>
      <c r="H660" s="233">
        <v>381.19</v>
      </c>
      <c r="I660" s="249" t="s">
        <v>330</v>
      </c>
      <c r="J660" s="252">
        <v>251455.79</v>
      </c>
    </row>
    <row r="661" spans="1:10" ht="0.95" customHeight="1" thickTop="1" x14ac:dyDescent="0.2">
      <c r="A661" s="178"/>
      <c r="B661" s="178"/>
      <c r="C661" s="178"/>
      <c r="D661" s="178"/>
      <c r="E661" s="178"/>
      <c r="F661" s="178"/>
      <c r="G661" s="178"/>
      <c r="H661" s="178"/>
      <c r="I661" s="178"/>
      <c r="J661" s="178"/>
    </row>
    <row r="662" spans="1:10" ht="18" customHeight="1" x14ac:dyDescent="0.2">
      <c r="A662" s="237" t="s">
        <v>170</v>
      </c>
      <c r="B662" s="239" t="s">
        <v>30</v>
      </c>
      <c r="C662" s="237" t="s">
        <v>31</v>
      </c>
      <c r="D662" s="237" t="s">
        <v>7</v>
      </c>
      <c r="E662" s="260" t="s">
        <v>360</v>
      </c>
      <c r="F662" s="260"/>
      <c r="G662" s="238" t="s">
        <v>32</v>
      </c>
      <c r="H662" s="239" t="s">
        <v>33</v>
      </c>
      <c r="I662" s="239" t="s">
        <v>34</v>
      </c>
      <c r="J662" s="239" t="s">
        <v>8</v>
      </c>
    </row>
    <row r="663" spans="1:10" ht="39" customHeight="1" x14ac:dyDescent="0.2">
      <c r="A663" s="243" t="s">
        <v>359</v>
      </c>
      <c r="B663" s="245" t="s">
        <v>112</v>
      </c>
      <c r="C663" s="243" t="s">
        <v>43</v>
      </c>
      <c r="D663" s="243" t="s">
        <v>523</v>
      </c>
      <c r="E663" s="274" t="s">
        <v>522</v>
      </c>
      <c r="F663" s="274"/>
      <c r="G663" s="244" t="s">
        <v>101</v>
      </c>
      <c r="H663" s="182">
        <v>1</v>
      </c>
      <c r="I663" s="246">
        <v>287.48</v>
      </c>
      <c r="J663" s="246">
        <v>287.48</v>
      </c>
    </row>
    <row r="664" spans="1:10" ht="24" customHeight="1" x14ac:dyDescent="0.2">
      <c r="A664" s="222" t="s">
        <v>397</v>
      </c>
      <c r="B664" s="181" t="s">
        <v>431</v>
      </c>
      <c r="C664" s="222" t="s">
        <v>43</v>
      </c>
      <c r="D664" s="222" t="s">
        <v>430</v>
      </c>
      <c r="E664" s="271" t="s">
        <v>427</v>
      </c>
      <c r="F664" s="271"/>
      <c r="G664" s="179" t="s">
        <v>416</v>
      </c>
      <c r="H664" s="180">
        <v>0.28199999999999997</v>
      </c>
      <c r="I664" s="187">
        <v>3.79</v>
      </c>
      <c r="J664" s="187">
        <v>1.06</v>
      </c>
    </row>
    <row r="665" spans="1:10" ht="24" customHeight="1" x14ac:dyDescent="0.2">
      <c r="A665" s="222" t="s">
        <v>397</v>
      </c>
      <c r="B665" s="181" t="s">
        <v>429</v>
      </c>
      <c r="C665" s="222" t="s">
        <v>43</v>
      </c>
      <c r="D665" s="222" t="s">
        <v>428</v>
      </c>
      <c r="E665" s="271" t="s">
        <v>427</v>
      </c>
      <c r="F665" s="271"/>
      <c r="G665" s="179" t="s">
        <v>416</v>
      </c>
      <c r="H665" s="180">
        <v>0.17399999999999999</v>
      </c>
      <c r="I665" s="187">
        <v>3.66</v>
      </c>
      <c r="J665" s="187">
        <v>0.63</v>
      </c>
    </row>
    <row r="666" spans="1:10" ht="26.1" customHeight="1" x14ac:dyDescent="0.2">
      <c r="A666" s="226" t="s">
        <v>372</v>
      </c>
      <c r="B666" s="184" t="s">
        <v>521</v>
      </c>
      <c r="C666" s="226" t="s">
        <v>43</v>
      </c>
      <c r="D666" s="226" t="s">
        <v>520</v>
      </c>
      <c r="E666" s="275" t="s">
        <v>391</v>
      </c>
      <c r="F666" s="275"/>
      <c r="G666" s="186" t="s">
        <v>55</v>
      </c>
      <c r="H666" s="183">
        <v>0.39700000000000002</v>
      </c>
      <c r="I666" s="185">
        <v>110</v>
      </c>
      <c r="J666" s="185">
        <v>43.67</v>
      </c>
    </row>
    <row r="667" spans="1:10" ht="24" customHeight="1" x14ac:dyDescent="0.2">
      <c r="A667" s="226" t="s">
        <v>372</v>
      </c>
      <c r="B667" s="184" t="s">
        <v>420</v>
      </c>
      <c r="C667" s="226" t="s">
        <v>43</v>
      </c>
      <c r="D667" s="226" t="s">
        <v>419</v>
      </c>
      <c r="E667" s="275" t="s">
        <v>388</v>
      </c>
      <c r="F667" s="275"/>
      <c r="G667" s="186" t="s">
        <v>416</v>
      </c>
      <c r="H667" s="183">
        <v>0.17399999999999999</v>
      </c>
      <c r="I667" s="185">
        <v>18.21</v>
      </c>
      <c r="J667" s="185">
        <v>3.16</v>
      </c>
    </row>
    <row r="668" spans="1:10" ht="24" customHeight="1" x14ac:dyDescent="0.2">
      <c r="A668" s="226" t="s">
        <v>372</v>
      </c>
      <c r="B668" s="184" t="s">
        <v>418</v>
      </c>
      <c r="C668" s="226" t="s">
        <v>43</v>
      </c>
      <c r="D668" s="226" t="s">
        <v>417</v>
      </c>
      <c r="E668" s="275" t="s">
        <v>388</v>
      </c>
      <c r="F668" s="275"/>
      <c r="G668" s="186" t="s">
        <v>416</v>
      </c>
      <c r="H668" s="183">
        <v>0.28199999999999997</v>
      </c>
      <c r="I668" s="185">
        <v>13.65</v>
      </c>
      <c r="J668" s="185">
        <v>3.84</v>
      </c>
    </row>
    <row r="669" spans="1:10" ht="26.1" customHeight="1" x14ac:dyDescent="0.2">
      <c r="A669" s="226" t="s">
        <v>372</v>
      </c>
      <c r="B669" s="184" t="s">
        <v>519</v>
      </c>
      <c r="C669" s="226" t="s">
        <v>43</v>
      </c>
      <c r="D669" s="226" t="s">
        <v>518</v>
      </c>
      <c r="E669" s="275" t="s">
        <v>391</v>
      </c>
      <c r="F669" s="275"/>
      <c r="G669" s="186" t="s">
        <v>101</v>
      </c>
      <c r="H669" s="183">
        <v>1</v>
      </c>
      <c r="I669" s="185">
        <v>235.12</v>
      </c>
      <c r="J669" s="185">
        <v>235.12</v>
      </c>
    </row>
    <row r="670" spans="1:10" x14ac:dyDescent="0.2">
      <c r="A670" s="231"/>
      <c r="B670" s="231"/>
      <c r="C670" s="231"/>
      <c r="D670" s="231"/>
      <c r="E670" s="231" t="s">
        <v>336</v>
      </c>
      <c r="F670" s="232">
        <v>7</v>
      </c>
      <c r="G670" s="231" t="s">
        <v>335</v>
      </c>
      <c r="H670" s="232">
        <v>0</v>
      </c>
      <c r="I670" s="231" t="s">
        <v>334</v>
      </c>
      <c r="J670" s="232">
        <v>7</v>
      </c>
    </row>
    <row r="671" spans="1:10" x14ac:dyDescent="0.2">
      <c r="A671" s="231"/>
      <c r="B671" s="231"/>
      <c r="C671" s="231"/>
      <c r="D671" s="231"/>
      <c r="E671" s="231" t="s">
        <v>333</v>
      </c>
      <c r="F671" s="232">
        <v>69.650000000000006</v>
      </c>
      <c r="G671" s="231"/>
      <c r="H671" s="272" t="s">
        <v>332</v>
      </c>
      <c r="I671" s="272"/>
      <c r="J671" s="232">
        <v>357.13</v>
      </c>
    </row>
    <row r="672" spans="1:10" ht="50.1" customHeight="1" thickBot="1" x14ac:dyDescent="0.25">
      <c r="A672" s="249"/>
      <c r="B672" s="249"/>
      <c r="C672" s="249"/>
      <c r="D672" s="249"/>
      <c r="E672" s="249"/>
      <c r="F672" s="249"/>
      <c r="G672" s="249" t="s">
        <v>331</v>
      </c>
      <c r="H672" s="233">
        <v>135</v>
      </c>
      <c r="I672" s="249" t="s">
        <v>330</v>
      </c>
      <c r="J672" s="252">
        <v>48212.55</v>
      </c>
    </row>
    <row r="673" spans="1:10" ht="0.95" customHeight="1" thickTop="1" x14ac:dyDescent="0.2">
      <c r="A673" s="178"/>
      <c r="B673" s="178"/>
      <c r="C673" s="178"/>
      <c r="D673" s="178"/>
      <c r="E673" s="178"/>
      <c r="F673" s="178"/>
      <c r="G673" s="178"/>
      <c r="H673" s="178"/>
      <c r="I673" s="178"/>
      <c r="J673" s="178"/>
    </row>
    <row r="674" spans="1:10" ht="18" customHeight="1" x14ac:dyDescent="0.2">
      <c r="A674" s="237" t="s">
        <v>171</v>
      </c>
      <c r="B674" s="239" t="s">
        <v>30</v>
      </c>
      <c r="C674" s="237" t="s">
        <v>31</v>
      </c>
      <c r="D674" s="237" t="s">
        <v>7</v>
      </c>
      <c r="E674" s="260" t="s">
        <v>360</v>
      </c>
      <c r="F674" s="260"/>
      <c r="G674" s="238" t="s">
        <v>32</v>
      </c>
      <c r="H674" s="239" t="s">
        <v>33</v>
      </c>
      <c r="I674" s="239" t="s">
        <v>34</v>
      </c>
      <c r="J674" s="239" t="s">
        <v>8</v>
      </c>
    </row>
    <row r="675" spans="1:10" ht="26.1" customHeight="1" x14ac:dyDescent="0.2">
      <c r="A675" s="243" t="s">
        <v>359</v>
      </c>
      <c r="B675" s="245" t="s">
        <v>115</v>
      </c>
      <c r="C675" s="243" t="s">
        <v>37</v>
      </c>
      <c r="D675" s="243" t="s">
        <v>116</v>
      </c>
      <c r="E675" s="274" t="s">
        <v>467</v>
      </c>
      <c r="F675" s="274"/>
      <c r="G675" s="244" t="s">
        <v>55</v>
      </c>
      <c r="H675" s="182">
        <v>1</v>
      </c>
      <c r="I675" s="246">
        <v>23.52</v>
      </c>
      <c r="J675" s="246">
        <v>23.52</v>
      </c>
    </row>
    <row r="676" spans="1:10" ht="65.099999999999994" customHeight="1" x14ac:dyDescent="0.2">
      <c r="A676" s="222" t="s">
        <v>397</v>
      </c>
      <c r="B676" s="181" t="s">
        <v>517</v>
      </c>
      <c r="C676" s="222" t="s">
        <v>37</v>
      </c>
      <c r="D676" s="222" t="s">
        <v>516</v>
      </c>
      <c r="E676" s="271" t="s">
        <v>461</v>
      </c>
      <c r="F676" s="271"/>
      <c r="G676" s="179" t="s">
        <v>464</v>
      </c>
      <c r="H676" s="180">
        <v>5.4000000000000003E-3</v>
      </c>
      <c r="I676" s="187">
        <v>315.32</v>
      </c>
      <c r="J676" s="187">
        <v>1.7</v>
      </c>
    </row>
    <row r="677" spans="1:10" ht="65.099999999999994" customHeight="1" x14ac:dyDescent="0.2">
      <c r="A677" s="222" t="s">
        <v>397</v>
      </c>
      <c r="B677" s="181" t="s">
        <v>515</v>
      </c>
      <c r="C677" s="222" t="s">
        <v>37</v>
      </c>
      <c r="D677" s="222" t="s">
        <v>514</v>
      </c>
      <c r="E677" s="271" t="s">
        <v>461</v>
      </c>
      <c r="F677" s="271"/>
      <c r="G677" s="179" t="s">
        <v>460</v>
      </c>
      <c r="H677" s="180">
        <v>5.9999999999999995E-4</v>
      </c>
      <c r="I677" s="187">
        <v>68.03</v>
      </c>
      <c r="J677" s="187">
        <v>0.04</v>
      </c>
    </row>
    <row r="678" spans="1:10" ht="24" customHeight="1" x14ac:dyDescent="0.2">
      <c r="A678" s="222" t="s">
        <v>397</v>
      </c>
      <c r="B678" s="181" t="s">
        <v>408</v>
      </c>
      <c r="C678" s="222" t="s">
        <v>37</v>
      </c>
      <c r="D678" s="222" t="s">
        <v>407</v>
      </c>
      <c r="E678" s="271" t="s">
        <v>403</v>
      </c>
      <c r="F678" s="271"/>
      <c r="G678" s="179" t="s">
        <v>406</v>
      </c>
      <c r="H678" s="180">
        <v>0.78659999999999997</v>
      </c>
      <c r="I678" s="187">
        <v>20.28</v>
      </c>
      <c r="J678" s="187">
        <v>15.95</v>
      </c>
    </row>
    <row r="679" spans="1:10" ht="39" customHeight="1" x14ac:dyDescent="0.2">
      <c r="A679" s="222" t="s">
        <v>397</v>
      </c>
      <c r="B679" s="181" t="s">
        <v>513</v>
      </c>
      <c r="C679" s="222" t="s">
        <v>37</v>
      </c>
      <c r="D679" s="222" t="s">
        <v>512</v>
      </c>
      <c r="E679" s="271" t="s">
        <v>461</v>
      </c>
      <c r="F679" s="271"/>
      <c r="G679" s="179" t="s">
        <v>464</v>
      </c>
      <c r="H679" s="180">
        <v>0.19620000000000001</v>
      </c>
      <c r="I679" s="187">
        <v>29.75</v>
      </c>
      <c r="J679" s="187">
        <v>5.83</v>
      </c>
    </row>
    <row r="680" spans="1:10" x14ac:dyDescent="0.2">
      <c r="A680" s="231"/>
      <c r="B680" s="231"/>
      <c r="C680" s="231"/>
      <c r="D680" s="231"/>
      <c r="E680" s="231" t="s">
        <v>336</v>
      </c>
      <c r="F680" s="232">
        <v>14.46</v>
      </c>
      <c r="G680" s="231" t="s">
        <v>335</v>
      </c>
      <c r="H680" s="232">
        <v>0</v>
      </c>
      <c r="I680" s="231" t="s">
        <v>334</v>
      </c>
      <c r="J680" s="232">
        <v>14.46</v>
      </c>
    </row>
    <row r="681" spans="1:10" x14ac:dyDescent="0.2">
      <c r="A681" s="231"/>
      <c r="B681" s="231"/>
      <c r="C681" s="231"/>
      <c r="D681" s="231"/>
      <c r="E681" s="231" t="s">
        <v>333</v>
      </c>
      <c r="F681" s="232">
        <v>5.69</v>
      </c>
      <c r="G681" s="231"/>
      <c r="H681" s="272" t="s">
        <v>332</v>
      </c>
      <c r="I681" s="272"/>
      <c r="J681" s="232">
        <v>29.21</v>
      </c>
    </row>
    <row r="682" spans="1:10" ht="50.1" customHeight="1" thickBot="1" x14ac:dyDescent="0.25">
      <c r="A682" s="249"/>
      <c r="B682" s="249"/>
      <c r="C682" s="249"/>
      <c r="D682" s="249"/>
      <c r="E682" s="249"/>
      <c r="F682" s="249"/>
      <c r="G682" s="249" t="s">
        <v>331</v>
      </c>
      <c r="H682" s="233">
        <v>485.65</v>
      </c>
      <c r="I682" s="249" t="s">
        <v>330</v>
      </c>
      <c r="J682" s="252">
        <v>14185.83</v>
      </c>
    </row>
    <row r="683" spans="1:10" ht="0.95" customHeight="1" thickTop="1" x14ac:dyDescent="0.2">
      <c r="A683" s="178"/>
      <c r="B683" s="178"/>
      <c r="C683" s="178"/>
      <c r="D683" s="178"/>
      <c r="E683" s="178"/>
      <c r="F683" s="178"/>
      <c r="G683" s="178"/>
      <c r="H683" s="178"/>
      <c r="I683" s="178"/>
      <c r="J683" s="178"/>
    </row>
    <row r="684" spans="1:10" ht="18" customHeight="1" x14ac:dyDescent="0.2">
      <c r="A684" s="237" t="s">
        <v>172</v>
      </c>
      <c r="B684" s="239" t="s">
        <v>30</v>
      </c>
      <c r="C684" s="237" t="s">
        <v>31</v>
      </c>
      <c r="D684" s="237" t="s">
        <v>7</v>
      </c>
      <c r="E684" s="260" t="s">
        <v>360</v>
      </c>
      <c r="F684" s="260"/>
      <c r="G684" s="238" t="s">
        <v>32</v>
      </c>
      <c r="H684" s="239" t="s">
        <v>33</v>
      </c>
      <c r="I684" s="239" t="s">
        <v>34</v>
      </c>
      <c r="J684" s="239" t="s">
        <v>8</v>
      </c>
    </row>
    <row r="685" spans="1:10" ht="51.95" customHeight="1" x14ac:dyDescent="0.2">
      <c r="A685" s="243" t="s">
        <v>359</v>
      </c>
      <c r="B685" s="245" t="s">
        <v>118</v>
      </c>
      <c r="C685" s="243" t="s">
        <v>37</v>
      </c>
      <c r="D685" s="243" t="s">
        <v>119</v>
      </c>
      <c r="E685" s="274" t="s">
        <v>507</v>
      </c>
      <c r="F685" s="274"/>
      <c r="G685" s="244" t="s">
        <v>55</v>
      </c>
      <c r="H685" s="182">
        <v>1</v>
      </c>
      <c r="I685" s="246">
        <v>6.73</v>
      </c>
      <c r="J685" s="246">
        <v>6.73</v>
      </c>
    </row>
    <row r="686" spans="1:10" ht="39" customHeight="1" x14ac:dyDescent="0.2">
      <c r="A686" s="222" t="s">
        <v>397</v>
      </c>
      <c r="B686" s="181" t="s">
        <v>511</v>
      </c>
      <c r="C686" s="222" t="s">
        <v>37</v>
      </c>
      <c r="D686" s="222" t="s">
        <v>510</v>
      </c>
      <c r="E686" s="271" t="s">
        <v>461</v>
      </c>
      <c r="F686" s="271"/>
      <c r="G686" s="179" t="s">
        <v>464</v>
      </c>
      <c r="H686" s="180">
        <v>4.1999999999999997E-3</v>
      </c>
      <c r="I686" s="187">
        <v>241.84</v>
      </c>
      <c r="J686" s="187">
        <v>1.01</v>
      </c>
    </row>
    <row r="687" spans="1:10" ht="39" customHeight="1" x14ac:dyDescent="0.2">
      <c r="A687" s="222" t="s">
        <v>397</v>
      </c>
      <c r="B687" s="181" t="s">
        <v>509</v>
      </c>
      <c r="C687" s="222" t="s">
        <v>37</v>
      </c>
      <c r="D687" s="222" t="s">
        <v>508</v>
      </c>
      <c r="E687" s="271" t="s">
        <v>461</v>
      </c>
      <c r="F687" s="271"/>
      <c r="G687" s="179" t="s">
        <v>460</v>
      </c>
      <c r="H687" s="180">
        <v>8.6999999999999994E-3</v>
      </c>
      <c r="I687" s="187">
        <v>87.24</v>
      </c>
      <c r="J687" s="187">
        <v>0.75</v>
      </c>
    </row>
    <row r="688" spans="1:10" ht="65.099999999999994" customHeight="1" x14ac:dyDescent="0.2">
      <c r="A688" s="222" t="s">
        <v>397</v>
      </c>
      <c r="B688" s="181" t="s">
        <v>506</v>
      </c>
      <c r="C688" s="222" t="s">
        <v>37</v>
      </c>
      <c r="D688" s="222" t="s">
        <v>505</v>
      </c>
      <c r="E688" s="271" t="s">
        <v>461</v>
      </c>
      <c r="F688" s="271"/>
      <c r="G688" s="179" t="s">
        <v>464</v>
      </c>
      <c r="H688" s="180">
        <v>1.5699999999999999E-2</v>
      </c>
      <c r="I688" s="187">
        <v>264.89</v>
      </c>
      <c r="J688" s="187">
        <v>4.1500000000000004</v>
      </c>
    </row>
    <row r="689" spans="1:10" ht="65.099999999999994" customHeight="1" x14ac:dyDescent="0.2">
      <c r="A689" s="222" t="s">
        <v>397</v>
      </c>
      <c r="B689" s="181" t="s">
        <v>504</v>
      </c>
      <c r="C689" s="222" t="s">
        <v>37</v>
      </c>
      <c r="D689" s="222" t="s">
        <v>503</v>
      </c>
      <c r="E689" s="271" t="s">
        <v>461</v>
      </c>
      <c r="F689" s="271"/>
      <c r="G689" s="179" t="s">
        <v>460</v>
      </c>
      <c r="H689" s="180">
        <v>1.2E-2</v>
      </c>
      <c r="I689" s="187">
        <v>68.5</v>
      </c>
      <c r="J689" s="187">
        <v>0.82</v>
      </c>
    </row>
    <row r="690" spans="1:10" x14ac:dyDescent="0.2">
      <c r="A690" s="231"/>
      <c r="B690" s="231"/>
      <c r="C690" s="231"/>
      <c r="D690" s="231"/>
      <c r="E690" s="231" t="s">
        <v>336</v>
      </c>
      <c r="F690" s="232">
        <v>0.73</v>
      </c>
      <c r="G690" s="231" t="s">
        <v>335</v>
      </c>
      <c r="H690" s="232">
        <v>0</v>
      </c>
      <c r="I690" s="231" t="s">
        <v>334</v>
      </c>
      <c r="J690" s="232">
        <v>0.73</v>
      </c>
    </row>
    <row r="691" spans="1:10" x14ac:dyDescent="0.2">
      <c r="A691" s="231"/>
      <c r="B691" s="231"/>
      <c r="C691" s="231"/>
      <c r="D691" s="231"/>
      <c r="E691" s="231" t="s">
        <v>333</v>
      </c>
      <c r="F691" s="232">
        <v>1.63</v>
      </c>
      <c r="G691" s="231"/>
      <c r="H691" s="272" t="s">
        <v>332</v>
      </c>
      <c r="I691" s="272"/>
      <c r="J691" s="232">
        <v>8.36</v>
      </c>
    </row>
    <row r="692" spans="1:10" ht="50.1" customHeight="1" thickBot="1" x14ac:dyDescent="0.25">
      <c r="A692" s="249"/>
      <c r="B692" s="249"/>
      <c r="C692" s="249"/>
      <c r="D692" s="249"/>
      <c r="E692" s="249"/>
      <c r="F692" s="249"/>
      <c r="G692" s="249" t="s">
        <v>331</v>
      </c>
      <c r="H692" s="233">
        <v>723.76</v>
      </c>
      <c r="I692" s="249" t="s">
        <v>330</v>
      </c>
      <c r="J692" s="252">
        <v>6050.63</v>
      </c>
    </row>
    <row r="693" spans="1:10" ht="0.95" customHeight="1" thickTop="1" x14ac:dyDescent="0.2">
      <c r="A693" s="178"/>
      <c r="B693" s="178"/>
      <c r="C693" s="178"/>
      <c r="D693" s="178"/>
      <c r="E693" s="178"/>
      <c r="F693" s="178"/>
      <c r="G693" s="178"/>
      <c r="H693" s="178"/>
      <c r="I693" s="178"/>
      <c r="J693" s="178"/>
    </row>
    <row r="694" spans="1:10" ht="18" customHeight="1" x14ac:dyDescent="0.2">
      <c r="A694" s="237" t="s">
        <v>173</v>
      </c>
      <c r="B694" s="239" t="s">
        <v>30</v>
      </c>
      <c r="C694" s="237" t="s">
        <v>31</v>
      </c>
      <c r="D694" s="237" t="s">
        <v>7</v>
      </c>
      <c r="E694" s="260" t="s">
        <v>360</v>
      </c>
      <c r="F694" s="260"/>
      <c r="G694" s="238" t="s">
        <v>32</v>
      </c>
      <c r="H694" s="239" t="s">
        <v>33</v>
      </c>
      <c r="I694" s="239" t="s">
        <v>34</v>
      </c>
      <c r="J694" s="239" t="s">
        <v>8</v>
      </c>
    </row>
    <row r="695" spans="1:10" ht="39" customHeight="1" x14ac:dyDescent="0.2">
      <c r="A695" s="243" t="s">
        <v>359</v>
      </c>
      <c r="B695" s="245" t="s">
        <v>63</v>
      </c>
      <c r="C695" s="243" t="s">
        <v>37</v>
      </c>
      <c r="D695" s="243" t="s">
        <v>64</v>
      </c>
      <c r="E695" s="274" t="s">
        <v>507</v>
      </c>
      <c r="F695" s="274"/>
      <c r="G695" s="244" t="s">
        <v>65</v>
      </c>
      <c r="H695" s="182">
        <v>1</v>
      </c>
      <c r="I695" s="246">
        <v>2.4300000000000002</v>
      </c>
      <c r="J695" s="246">
        <v>2.4300000000000002</v>
      </c>
    </row>
    <row r="696" spans="1:10" ht="65.099999999999994" customHeight="1" x14ac:dyDescent="0.2">
      <c r="A696" s="222" t="s">
        <v>397</v>
      </c>
      <c r="B696" s="181" t="s">
        <v>506</v>
      </c>
      <c r="C696" s="222" t="s">
        <v>37</v>
      </c>
      <c r="D696" s="222" t="s">
        <v>505</v>
      </c>
      <c r="E696" s="271" t="s">
        <v>461</v>
      </c>
      <c r="F696" s="271"/>
      <c r="G696" s="179" t="s">
        <v>464</v>
      </c>
      <c r="H696" s="180">
        <v>8.3000000000000001E-3</v>
      </c>
      <c r="I696" s="187">
        <v>264.89</v>
      </c>
      <c r="J696" s="187">
        <v>2.19</v>
      </c>
    </row>
    <row r="697" spans="1:10" ht="65.099999999999994" customHeight="1" x14ac:dyDescent="0.2">
      <c r="A697" s="222" t="s">
        <v>397</v>
      </c>
      <c r="B697" s="181" t="s">
        <v>504</v>
      </c>
      <c r="C697" s="222" t="s">
        <v>37</v>
      </c>
      <c r="D697" s="222" t="s">
        <v>503</v>
      </c>
      <c r="E697" s="271" t="s">
        <v>461</v>
      </c>
      <c r="F697" s="271"/>
      <c r="G697" s="179" t="s">
        <v>460</v>
      </c>
      <c r="H697" s="180">
        <v>3.5999999999999999E-3</v>
      </c>
      <c r="I697" s="187">
        <v>68.5</v>
      </c>
      <c r="J697" s="187">
        <v>0.24</v>
      </c>
    </row>
    <row r="698" spans="1:10" x14ac:dyDescent="0.2">
      <c r="A698" s="231"/>
      <c r="B698" s="231"/>
      <c r="C698" s="231"/>
      <c r="D698" s="231"/>
      <c r="E698" s="231" t="s">
        <v>336</v>
      </c>
      <c r="F698" s="232">
        <v>0.21</v>
      </c>
      <c r="G698" s="231" t="s">
        <v>335</v>
      </c>
      <c r="H698" s="232">
        <v>0</v>
      </c>
      <c r="I698" s="231" t="s">
        <v>334</v>
      </c>
      <c r="J698" s="232">
        <v>0.21</v>
      </c>
    </row>
    <row r="699" spans="1:10" x14ac:dyDescent="0.2">
      <c r="A699" s="231"/>
      <c r="B699" s="231"/>
      <c r="C699" s="231"/>
      <c r="D699" s="231"/>
      <c r="E699" s="231" t="s">
        <v>333</v>
      </c>
      <c r="F699" s="232">
        <v>0.57999999999999996</v>
      </c>
      <c r="G699" s="231"/>
      <c r="H699" s="272" t="s">
        <v>332</v>
      </c>
      <c r="I699" s="272"/>
      <c r="J699" s="232">
        <v>3.01</v>
      </c>
    </row>
    <row r="700" spans="1:10" ht="50.1" customHeight="1" thickBot="1" x14ac:dyDescent="0.25">
      <c r="A700" s="249"/>
      <c r="B700" s="249"/>
      <c r="C700" s="249"/>
      <c r="D700" s="249"/>
      <c r="E700" s="249"/>
      <c r="F700" s="249"/>
      <c r="G700" s="249" t="s">
        <v>331</v>
      </c>
      <c r="H700" s="233">
        <v>2026.53</v>
      </c>
      <c r="I700" s="249" t="s">
        <v>330</v>
      </c>
      <c r="J700" s="252">
        <v>6099.85</v>
      </c>
    </row>
    <row r="701" spans="1:10" ht="0.95" customHeight="1" thickTop="1" x14ac:dyDescent="0.2">
      <c r="A701" s="178"/>
      <c r="B701" s="178"/>
      <c r="C701" s="178"/>
      <c r="D701" s="178"/>
      <c r="E701" s="178"/>
      <c r="F701" s="178"/>
      <c r="G701" s="178"/>
      <c r="H701" s="178"/>
      <c r="I701" s="178"/>
      <c r="J701" s="178"/>
    </row>
    <row r="702" spans="1:10" ht="18" customHeight="1" x14ac:dyDescent="0.2">
      <c r="A702" s="237" t="s">
        <v>174</v>
      </c>
      <c r="B702" s="239" t="s">
        <v>30</v>
      </c>
      <c r="C702" s="237" t="s">
        <v>31</v>
      </c>
      <c r="D702" s="237" t="s">
        <v>7</v>
      </c>
      <c r="E702" s="260" t="s">
        <v>360</v>
      </c>
      <c r="F702" s="260"/>
      <c r="G702" s="238" t="s">
        <v>32</v>
      </c>
      <c r="H702" s="239" t="s">
        <v>33</v>
      </c>
      <c r="I702" s="239" t="s">
        <v>34</v>
      </c>
      <c r="J702" s="239" t="s">
        <v>8</v>
      </c>
    </row>
    <row r="703" spans="1:10" ht="39" customHeight="1" x14ac:dyDescent="0.2">
      <c r="A703" s="243" t="s">
        <v>359</v>
      </c>
      <c r="B703" s="245" t="s">
        <v>122</v>
      </c>
      <c r="C703" s="243" t="s">
        <v>37</v>
      </c>
      <c r="D703" s="243" t="s">
        <v>123</v>
      </c>
      <c r="E703" s="274" t="s">
        <v>502</v>
      </c>
      <c r="F703" s="274"/>
      <c r="G703" s="244" t="s">
        <v>45</v>
      </c>
      <c r="H703" s="182">
        <v>1</v>
      </c>
      <c r="I703" s="246">
        <v>15.48</v>
      </c>
      <c r="J703" s="246">
        <v>15.48</v>
      </c>
    </row>
    <row r="704" spans="1:10" ht="24" customHeight="1" x14ac:dyDescent="0.2">
      <c r="A704" s="222" t="s">
        <v>397</v>
      </c>
      <c r="B704" s="181" t="s">
        <v>501</v>
      </c>
      <c r="C704" s="222" t="s">
        <v>37</v>
      </c>
      <c r="D704" s="222" t="s">
        <v>500</v>
      </c>
      <c r="E704" s="271" t="s">
        <v>403</v>
      </c>
      <c r="F704" s="271"/>
      <c r="G704" s="179" t="s">
        <v>406</v>
      </c>
      <c r="H704" s="180">
        <v>0.34100000000000003</v>
      </c>
      <c r="I704" s="187">
        <v>24.5</v>
      </c>
      <c r="J704" s="187">
        <v>8.35</v>
      </c>
    </row>
    <row r="705" spans="1:10" ht="24" customHeight="1" x14ac:dyDescent="0.2">
      <c r="A705" s="222" t="s">
        <v>397</v>
      </c>
      <c r="B705" s="181" t="s">
        <v>408</v>
      </c>
      <c r="C705" s="222" t="s">
        <v>37</v>
      </c>
      <c r="D705" s="222" t="s">
        <v>407</v>
      </c>
      <c r="E705" s="271" t="s">
        <v>403</v>
      </c>
      <c r="F705" s="271"/>
      <c r="G705" s="179" t="s">
        <v>406</v>
      </c>
      <c r="H705" s="180">
        <v>0.14610000000000001</v>
      </c>
      <c r="I705" s="187">
        <v>20.28</v>
      </c>
      <c r="J705" s="187">
        <v>2.96</v>
      </c>
    </row>
    <row r="706" spans="1:10" ht="26.1" customHeight="1" x14ac:dyDescent="0.2">
      <c r="A706" s="226" t="s">
        <v>372</v>
      </c>
      <c r="B706" s="184" t="s">
        <v>499</v>
      </c>
      <c r="C706" s="226" t="s">
        <v>37</v>
      </c>
      <c r="D706" s="226" t="s">
        <v>498</v>
      </c>
      <c r="E706" s="275" t="s">
        <v>391</v>
      </c>
      <c r="F706" s="275"/>
      <c r="G706" s="186" t="s">
        <v>398</v>
      </c>
      <c r="H706" s="183">
        <v>9.5999999999999992E-3</v>
      </c>
      <c r="I706" s="185">
        <v>23.75</v>
      </c>
      <c r="J706" s="185">
        <v>0.22</v>
      </c>
    </row>
    <row r="707" spans="1:10" ht="39" customHeight="1" x14ac:dyDescent="0.2">
      <c r="A707" s="226" t="s">
        <v>372</v>
      </c>
      <c r="B707" s="184" t="s">
        <v>497</v>
      </c>
      <c r="C707" s="226" t="s">
        <v>37</v>
      </c>
      <c r="D707" s="226" t="s">
        <v>496</v>
      </c>
      <c r="E707" s="275" t="s">
        <v>391</v>
      </c>
      <c r="F707" s="275"/>
      <c r="G707" s="186" t="s">
        <v>80</v>
      </c>
      <c r="H707" s="183">
        <v>0.19009999999999999</v>
      </c>
      <c r="I707" s="185">
        <v>18.309999999999999</v>
      </c>
      <c r="J707" s="185">
        <v>3.48</v>
      </c>
    </row>
    <row r="708" spans="1:10" ht="39" customHeight="1" x14ac:dyDescent="0.2">
      <c r="A708" s="226" t="s">
        <v>372</v>
      </c>
      <c r="B708" s="184" t="s">
        <v>495</v>
      </c>
      <c r="C708" s="226" t="s">
        <v>37</v>
      </c>
      <c r="D708" s="226" t="s">
        <v>494</v>
      </c>
      <c r="E708" s="275" t="s">
        <v>391</v>
      </c>
      <c r="F708" s="275"/>
      <c r="G708" s="186" t="s">
        <v>80</v>
      </c>
      <c r="H708" s="183">
        <v>5.4300000000000001E-2</v>
      </c>
      <c r="I708" s="185">
        <v>8.77</v>
      </c>
      <c r="J708" s="185">
        <v>0.47</v>
      </c>
    </row>
    <row r="709" spans="1:10" x14ac:dyDescent="0.2">
      <c r="A709" s="231"/>
      <c r="B709" s="231"/>
      <c r="C709" s="231"/>
      <c r="D709" s="231"/>
      <c r="E709" s="231" t="s">
        <v>336</v>
      </c>
      <c r="F709" s="232">
        <v>8.32</v>
      </c>
      <c r="G709" s="231" t="s">
        <v>335</v>
      </c>
      <c r="H709" s="232">
        <v>0</v>
      </c>
      <c r="I709" s="231" t="s">
        <v>334</v>
      </c>
      <c r="J709" s="232">
        <v>8.32</v>
      </c>
    </row>
    <row r="710" spans="1:10" x14ac:dyDescent="0.2">
      <c r="A710" s="231"/>
      <c r="B710" s="231"/>
      <c r="C710" s="231"/>
      <c r="D710" s="231"/>
      <c r="E710" s="231" t="s">
        <v>333</v>
      </c>
      <c r="F710" s="232">
        <v>3.75</v>
      </c>
      <c r="G710" s="231"/>
      <c r="H710" s="272" t="s">
        <v>332</v>
      </c>
      <c r="I710" s="272"/>
      <c r="J710" s="232">
        <v>19.23</v>
      </c>
    </row>
    <row r="711" spans="1:10" ht="50.1" customHeight="1" thickBot="1" x14ac:dyDescent="0.25">
      <c r="A711" s="249"/>
      <c r="B711" s="249"/>
      <c r="C711" s="249"/>
      <c r="D711" s="249"/>
      <c r="E711" s="249"/>
      <c r="F711" s="249"/>
      <c r="G711" s="249" t="s">
        <v>331</v>
      </c>
      <c r="H711" s="233">
        <v>1974.57</v>
      </c>
      <c r="I711" s="249" t="s">
        <v>330</v>
      </c>
      <c r="J711" s="252">
        <v>37970.980000000003</v>
      </c>
    </row>
    <row r="712" spans="1:10" ht="0.95" customHeight="1" thickTop="1" x14ac:dyDescent="0.2">
      <c r="A712" s="178"/>
      <c r="B712" s="178"/>
      <c r="C712" s="178"/>
      <c r="D712" s="178"/>
      <c r="E712" s="178"/>
      <c r="F712" s="178"/>
      <c r="G712" s="178"/>
      <c r="H712" s="178"/>
      <c r="I712" s="178"/>
      <c r="J712" s="178"/>
    </row>
    <row r="713" spans="1:10" ht="18" customHeight="1" x14ac:dyDescent="0.2">
      <c r="A713" s="237" t="s">
        <v>175</v>
      </c>
      <c r="B713" s="239" t="s">
        <v>30</v>
      </c>
      <c r="C713" s="237" t="s">
        <v>31</v>
      </c>
      <c r="D713" s="237" t="s">
        <v>7</v>
      </c>
      <c r="E713" s="260" t="s">
        <v>360</v>
      </c>
      <c r="F713" s="260"/>
      <c r="G713" s="238" t="s">
        <v>32</v>
      </c>
      <c r="H713" s="239" t="s">
        <v>33</v>
      </c>
      <c r="I713" s="239" t="s">
        <v>34</v>
      </c>
      <c r="J713" s="239" t="s">
        <v>8</v>
      </c>
    </row>
    <row r="714" spans="1:10" ht="24" customHeight="1" x14ac:dyDescent="0.2">
      <c r="A714" s="243" t="s">
        <v>359</v>
      </c>
      <c r="B714" s="245" t="s">
        <v>125</v>
      </c>
      <c r="C714" s="243" t="s">
        <v>94</v>
      </c>
      <c r="D714" s="243" t="s">
        <v>493</v>
      </c>
      <c r="E714" s="274" t="s">
        <v>357</v>
      </c>
      <c r="F714" s="274"/>
      <c r="G714" s="244" t="s">
        <v>55</v>
      </c>
      <c r="H714" s="182">
        <v>1</v>
      </c>
      <c r="I714" s="246">
        <v>145.79</v>
      </c>
      <c r="J714" s="246">
        <v>145.79</v>
      </c>
    </row>
    <row r="715" spans="1:10" ht="15" customHeight="1" x14ac:dyDescent="0.2">
      <c r="A715" s="260" t="s">
        <v>492</v>
      </c>
      <c r="B715" s="269" t="s">
        <v>30</v>
      </c>
      <c r="C715" s="260" t="s">
        <v>31</v>
      </c>
      <c r="D715" s="260" t="s">
        <v>491</v>
      </c>
      <c r="E715" s="269" t="s">
        <v>349</v>
      </c>
      <c r="F715" s="273" t="s">
        <v>490</v>
      </c>
      <c r="G715" s="269"/>
      <c r="H715" s="273" t="s">
        <v>489</v>
      </c>
      <c r="I715" s="269"/>
      <c r="J715" s="269" t="s">
        <v>346</v>
      </c>
    </row>
    <row r="716" spans="1:10" ht="15" customHeight="1" x14ac:dyDescent="0.2">
      <c r="A716" s="269"/>
      <c r="B716" s="269"/>
      <c r="C716" s="269"/>
      <c r="D716" s="269"/>
      <c r="E716" s="269"/>
      <c r="F716" s="239" t="s">
        <v>488</v>
      </c>
      <c r="G716" s="239" t="s">
        <v>487</v>
      </c>
      <c r="H716" s="239" t="s">
        <v>488</v>
      </c>
      <c r="I716" s="239" t="s">
        <v>487</v>
      </c>
      <c r="J716" s="269"/>
    </row>
    <row r="717" spans="1:10" ht="24" customHeight="1" x14ac:dyDescent="0.2">
      <c r="A717" s="226" t="s">
        <v>372</v>
      </c>
      <c r="B717" s="184" t="s">
        <v>486</v>
      </c>
      <c r="C717" s="226" t="s">
        <v>94</v>
      </c>
      <c r="D717" s="226" t="s">
        <v>485</v>
      </c>
      <c r="E717" s="183">
        <v>1</v>
      </c>
      <c r="F717" s="185">
        <v>1</v>
      </c>
      <c r="G717" s="185">
        <v>0</v>
      </c>
      <c r="H717" s="227">
        <v>279.90499999999997</v>
      </c>
      <c r="I717" s="227">
        <v>121.3519</v>
      </c>
      <c r="J717" s="227">
        <v>279.90499999999997</v>
      </c>
    </row>
    <row r="718" spans="1:10" ht="20.100000000000001" customHeight="1" x14ac:dyDescent="0.2">
      <c r="A718" s="262"/>
      <c r="B718" s="262"/>
      <c r="C718" s="262"/>
      <c r="D718" s="262"/>
      <c r="E718" s="262"/>
      <c r="F718" s="262" t="s">
        <v>484</v>
      </c>
      <c r="G718" s="262"/>
      <c r="H718" s="262"/>
      <c r="I718" s="262"/>
      <c r="J718" s="234">
        <v>279.90499999999997</v>
      </c>
    </row>
    <row r="719" spans="1:10" ht="20.100000000000001" customHeight="1" x14ac:dyDescent="0.2">
      <c r="A719" s="237" t="s">
        <v>389</v>
      </c>
      <c r="B719" s="239" t="s">
        <v>30</v>
      </c>
      <c r="C719" s="237" t="s">
        <v>31</v>
      </c>
      <c r="D719" s="237" t="s">
        <v>388</v>
      </c>
      <c r="E719" s="239" t="s">
        <v>349</v>
      </c>
      <c r="F719" s="269" t="s">
        <v>387</v>
      </c>
      <c r="G719" s="269"/>
      <c r="H719" s="269"/>
      <c r="I719" s="269"/>
      <c r="J719" s="239" t="s">
        <v>346</v>
      </c>
    </row>
    <row r="720" spans="1:10" ht="24" customHeight="1" x14ac:dyDescent="0.2">
      <c r="A720" s="226" t="s">
        <v>372</v>
      </c>
      <c r="B720" s="184" t="s">
        <v>386</v>
      </c>
      <c r="C720" s="226" t="s">
        <v>94</v>
      </c>
      <c r="D720" s="226" t="s">
        <v>385</v>
      </c>
      <c r="E720" s="183">
        <v>1</v>
      </c>
      <c r="F720" s="226"/>
      <c r="G720" s="226"/>
      <c r="H720" s="226"/>
      <c r="I720" s="227">
        <v>19.4893</v>
      </c>
      <c r="J720" s="227">
        <v>19.4893</v>
      </c>
    </row>
    <row r="721" spans="1:10" ht="20.100000000000001" customHeight="1" x14ac:dyDescent="0.2">
      <c r="A721" s="262"/>
      <c r="B721" s="262"/>
      <c r="C721" s="262"/>
      <c r="D721" s="262"/>
      <c r="E721" s="262"/>
      <c r="F721" s="262" t="s">
        <v>384</v>
      </c>
      <c r="G721" s="262"/>
      <c r="H721" s="262"/>
      <c r="I721" s="262"/>
      <c r="J721" s="234">
        <v>19.4893</v>
      </c>
    </row>
    <row r="722" spans="1:10" ht="20.100000000000001" customHeight="1" x14ac:dyDescent="0.2">
      <c r="A722" s="262"/>
      <c r="B722" s="262"/>
      <c r="C722" s="262"/>
      <c r="D722" s="262"/>
      <c r="E722" s="262"/>
      <c r="F722" s="262" t="s">
        <v>383</v>
      </c>
      <c r="G722" s="262"/>
      <c r="H722" s="262"/>
      <c r="I722" s="262"/>
      <c r="J722" s="234">
        <v>0</v>
      </c>
    </row>
    <row r="723" spans="1:10" ht="20.100000000000001" customHeight="1" x14ac:dyDescent="0.2">
      <c r="A723" s="262"/>
      <c r="B723" s="262"/>
      <c r="C723" s="262"/>
      <c r="D723" s="262"/>
      <c r="E723" s="262"/>
      <c r="F723" s="262" t="s">
        <v>356</v>
      </c>
      <c r="G723" s="262"/>
      <c r="H723" s="262"/>
      <c r="I723" s="262"/>
      <c r="J723" s="234">
        <v>299.39429999999999</v>
      </c>
    </row>
    <row r="724" spans="1:10" ht="20.100000000000001" customHeight="1" x14ac:dyDescent="0.2">
      <c r="A724" s="262"/>
      <c r="B724" s="262"/>
      <c r="C724" s="262"/>
      <c r="D724" s="262"/>
      <c r="E724" s="262"/>
      <c r="F724" s="262" t="s">
        <v>355</v>
      </c>
      <c r="G724" s="262"/>
      <c r="H724" s="262"/>
      <c r="I724" s="262"/>
      <c r="J724" s="234">
        <v>0</v>
      </c>
    </row>
    <row r="725" spans="1:10" ht="20.100000000000001" customHeight="1" x14ac:dyDescent="0.2">
      <c r="A725" s="262"/>
      <c r="B725" s="262"/>
      <c r="C725" s="262"/>
      <c r="D725" s="262"/>
      <c r="E725" s="262"/>
      <c r="F725" s="262" t="s">
        <v>354</v>
      </c>
      <c r="G725" s="262"/>
      <c r="H725" s="262"/>
      <c r="I725" s="262"/>
      <c r="J725" s="234">
        <v>0</v>
      </c>
    </row>
    <row r="726" spans="1:10" ht="20.100000000000001" customHeight="1" x14ac:dyDescent="0.2">
      <c r="A726" s="262"/>
      <c r="B726" s="262"/>
      <c r="C726" s="262"/>
      <c r="D726" s="262"/>
      <c r="E726" s="262"/>
      <c r="F726" s="262" t="s">
        <v>353</v>
      </c>
      <c r="G726" s="262"/>
      <c r="H726" s="262"/>
      <c r="I726" s="262"/>
      <c r="J726" s="234">
        <v>223.63</v>
      </c>
    </row>
    <row r="727" spans="1:10" ht="20.100000000000001" customHeight="1" x14ac:dyDescent="0.2">
      <c r="A727" s="262"/>
      <c r="B727" s="262"/>
      <c r="C727" s="262"/>
      <c r="D727" s="262"/>
      <c r="E727" s="262"/>
      <c r="F727" s="262" t="s">
        <v>352</v>
      </c>
      <c r="G727" s="262"/>
      <c r="H727" s="262"/>
      <c r="I727" s="262"/>
      <c r="J727" s="234">
        <v>1.3388</v>
      </c>
    </row>
    <row r="728" spans="1:10" ht="20.100000000000001" customHeight="1" x14ac:dyDescent="0.2">
      <c r="A728" s="237" t="s">
        <v>483</v>
      </c>
      <c r="B728" s="239" t="s">
        <v>31</v>
      </c>
      <c r="C728" s="237" t="s">
        <v>30</v>
      </c>
      <c r="D728" s="237" t="s">
        <v>391</v>
      </c>
      <c r="E728" s="239" t="s">
        <v>349</v>
      </c>
      <c r="F728" s="239" t="s">
        <v>348</v>
      </c>
      <c r="G728" s="269" t="s">
        <v>347</v>
      </c>
      <c r="H728" s="269"/>
      <c r="I728" s="269"/>
      <c r="J728" s="239" t="s">
        <v>346</v>
      </c>
    </row>
    <row r="729" spans="1:10" ht="24" customHeight="1" x14ac:dyDescent="0.2">
      <c r="A729" s="226" t="s">
        <v>372</v>
      </c>
      <c r="B729" s="184" t="s">
        <v>94</v>
      </c>
      <c r="C729" s="226" t="s">
        <v>479</v>
      </c>
      <c r="D729" s="226" t="s">
        <v>482</v>
      </c>
      <c r="E729" s="183">
        <v>1</v>
      </c>
      <c r="F729" s="186" t="s">
        <v>55</v>
      </c>
      <c r="G729" s="276">
        <v>141.95660000000001</v>
      </c>
      <c r="H729" s="276"/>
      <c r="I729" s="275"/>
      <c r="J729" s="227">
        <v>141.95660000000001</v>
      </c>
    </row>
    <row r="730" spans="1:10" ht="20.100000000000001" customHeight="1" x14ac:dyDescent="0.2">
      <c r="A730" s="262"/>
      <c r="B730" s="262"/>
      <c r="C730" s="262"/>
      <c r="D730" s="262"/>
      <c r="E730" s="262"/>
      <c r="F730" s="262" t="s">
        <v>481</v>
      </c>
      <c r="G730" s="262"/>
      <c r="H730" s="262"/>
      <c r="I730" s="262"/>
      <c r="J730" s="234">
        <v>141.95660000000001</v>
      </c>
    </row>
    <row r="731" spans="1:10" ht="20.100000000000001" customHeight="1" x14ac:dyDescent="0.2">
      <c r="A731" s="237" t="s">
        <v>379</v>
      </c>
      <c r="B731" s="239" t="s">
        <v>31</v>
      </c>
      <c r="C731" s="237" t="s">
        <v>372</v>
      </c>
      <c r="D731" s="237" t="s">
        <v>378</v>
      </c>
      <c r="E731" s="239" t="s">
        <v>30</v>
      </c>
      <c r="F731" s="239" t="s">
        <v>349</v>
      </c>
      <c r="G731" s="238" t="s">
        <v>348</v>
      </c>
      <c r="H731" s="269" t="s">
        <v>347</v>
      </c>
      <c r="I731" s="269"/>
      <c r="J731" s="239" t="s">
        <v>346</v>
      </c>
    </row>
    <row r="732" spans="1:10" ht="39" customHeight="1" x14ac:dyDescent="0.2">
      <c r="A732" s="222" t="s">
        <v>377</v>
      </c>
      <c r="B732" s="181" t="s">
        <v>94</v>
      </c>
      <c r="C732" s="222" t="s">
        <v>479</v>
      </c>
      <c r="D732" s="222" t="s">
        <v>480</v>
      </c>
      <c r="E732" s="181">
        <v>5914647</v>
      </c>
      <c r="F732" s="180">
        <v>1.5</v>
      </c>
      <c r="G732" s="179" t="s">
        <v>375</v>
      </c>
      <c r="H732" s="270">
        <v>1.66</v>
      </c>
      <c r="I732" s="271"/>
      <c r="J732" s="221">
        <v>2.4900000000000002</v>
      </c>
    </row>
    <row r="733" spans="1:10" ht="20.100000000000001" customHeight="1" x14ac:dyDescent="0.2">
      <c r="A733" s="262"/>
      <c r="B733" s="262"/>
      <c r="C733" s="262"/>
      <c r="D733" s="262"/>
      <c r="E733" s="262"/>
      <c r="F733" s="262" t="s">
        <v>374</v>
      </c>
      <c r="G733" s="262"/>
      <c r="H733" s="262"/>
      <c r="I733" s="262"/>
      <c r="J733" s="234">
        <v>2.4900000000000002</v>
      </c>
    </row>
    <row r="734" spans="1:10" ht="20.100000000000001" customHeight="1" x14ac:dyDescent="0.2">
      <c r="A734" s="237" t="s">
        <v>373</v>
      </c>
      <c r="B734" s="239" t="s">
        <v>31</v>
      </c>
      <c r="C734" s="237" t="s">
        <v>372</v>
      </c>
      <c r="D734" s="237" t="s">
        <v>367</v>
      </c>
      <c r="E734" s="239" t="s">
        <v>349</v>
      </c>
      <c r="F734" s="239" t="s">
        <v>348</v>
      </c>
      <c r="G734" s="273" t="s">
        <v>371</v>
      </c>
      <c r="H734" s="269"/>
      <c r="I734" s="269"/>
      <c r="J734" s="239" t="s">
        <v>346</v>
      </c>
    </row>
    <row r="735" spans="1:10" ht="20.100000000000001" customHeight="1" x14ac:dyDescent="0.2">
      <c r="A735" s="238"/>
      <c r="B735" s="238"/>
      <c r="C735" s="238"/>
      <c r="D735" s="238"/>
      <c r="E735" s="238"/>
      <c r="F735" s="238"/>
      <c r="G735" s="238" t="s">
        <v>370</v>
      </c>
      <c r="H735" s="238" t="s">
        <v>369</v>
      </c>
      <c r="I735" s="238" t="s">
        <v>368</v>
      </c>
      <c r="J735" s="238"/>
    </row>
    <row r="736" spans="1:10" ht="50.1" customHeight="1" x14ac:dyDescent="0.2">
      <c r="A736" s="222" t="s">
        <v>367</v>
      </c>
      <c r="B736" s="181" t="s">
        <v>94</v>
      </c>
      <c r="C736" s="222" t="s">
        <v>479</v>
      </c>
      <c r="D736" s="222" t="s">
        <v>478</v>
      </c>
      <c r="E736" s="180">
        <v>1.5</v>
      </c>
      <c r="F736" s="179" t="s">
        <v>365</v>
      </c>
      <c r="G736" s="181" t="s">
        <v>364</v>
      </c>
      <c r="H736" s="181" t="s">
        <v>363</v>
      </c>
      <c r="I736" s="181" t="s">
        <v>362</v>
      </c>
      <c r="J736" s="221">
        <v>0</v>
      </c>
    </row>
    <row r="737" spans="1:10" ht="20.100000000000001" customHeight="1" x14ac:dyDescent="0.2">
      <c r="A737" s="262"/>
      <c r="B737" s="262"/>
      <c r="C737" s="262"/>
      <c r="D737" s="262"/>
      <c r="E737" s="262"/>
      <c r="F737" s="262" t="s">
        <v>361</v>
      </c>
      <c r="G737" s="262"/>
      <c r="H737" s="262"/>
      <c r="I737" s="262"/>
      <c r="J737" s="234">
        <v>0</v>
      </c>
    </row>
    <row r="738" spans="1:10" x14ac:dyDescent="0.2">
      <c r="A738" s="231"/>
      <c r="B738" s="231"/>
      <c r="C738" s="231"/>
      <c r="D738" s="231"/>
      <c r="E738" s="231" t="s">
        <v>336</v>
      </c>
      <c r="F738" s="232">
        <v>8.7149756293878278E-2</v>
      </c>
      <c r="G738" s="231" t="s">
        <v>335</v>
      </c>
      <c r="H738" s="232">
        <v>0</v>
      </c>
      <c r="I738" s="231" t="s">
        <v>334</v>
      </c>
      <c r="J738" s="232">
        <v>8.7149756293878278E-2</v>
      </c>
    </row>
    <row r="739" spans="1:10" x14ac:dyDescent="0.2">
      <c r="A739" s="231"/>
      <c r="B739" s="231"/>
      <c r="C739" s="231"/>
      <c r="D739" s="231"/>
      <c r="E739" s="231" t="s">
        <v>333</v>
      </c>
      <c r="F739" s="232">
        <v>35.32</v>
      </c>
      <c r="G739" s="231"/>
      <c r="H739" s="272" t="s">
        <v>332</v>
      </c>
      <c r="I739" s="272"/>
      <c r="J739" s="232">
        <v>181.11</v>
      </c>
    </row>
    <row r="740" spans="1:10" ht="50.1" customHeight="1" thickBot="1" x14ac:dyDescent="0.25">
      <c r="A740" s="249"/>
      <c r="B740" s="249"/>
      <c r="C740" s="249"/>
      <c r="D740" s="249"/>
      <c r="E740" s="249"/>
      <c r="F740" s="249"/>
      <c r="G740" s="249" t="s">
        <v>331</v>
      </c>
      <c r="H740" s="233">
        <v>49.36</v>
      </c>
      <c r="I740" s="249" t="s">
        <v>330</v>
      </c>
      <c r="J740" s="252">
        <v>8939.58</v>
      </c>
    </row>
    <row r="741" spans="1:10" ht="0.95" customHeight="1" thickTop="1" x14ac:dyDescent="0.2">
      <c r="A741" s="178"/>
      <c r="B741" s="178"/>
      <c r="C741" s="178"/>
      <c r="D741" s="178"/>
      <c r="E741" s="178"/>
      <c r="F741" s="178"/>
      <c r="G741" s="178"/>
      <c r="H741" s="178"/>
      <c r="I741" s="178"/>
      <c r="J741" s="178"/>
    </row>
    <row r="742" spans="1:10" ht="18" customHeight="1" x14ac:dyDescent="0.2">
      <c r="A742" s="237" t="s">
        <v>176</v>
      </c>
      <c r="B742" s="239" t="s">
        <v>30</v>
      </c>
      <c r="C742" s="237" t="s">
        <v>31</v>
      </c>
      <c r="D742" s="237" t="s">
        <v>7</v>
      </c>
      <c r="E742" s="260" t="s">
        <v>360</v>
      </c>
      <c r="F742" s="260"/>
      <c r="G742" s="238" t="s">
        <v>32</v>
      </c>
      <c r="H742" s="239" t="s">
        <v>33</v>
      </c>
      <c r="I742" s="239" t="s">
        <v>34</v>
      </c>
      <c r="J742" s="239" t="s">
        <v>8</v>
      </c>
    </row>
    <row r="743" spans="1:10" ht="51.95" customHeight="1" x14ac:dyDescent="0.2">
      <c r="A743" s="243" t="s">
        <v>359</v>
      </c>
      <c r="B743" s="245" t="s">
        <v>128</v>
      </c>
      <c r="C743" s="243" t="s">
        <v>37</v>
      </c>
      <c r="D743" s="243" t="s">
        <v>129</v>
      </c>
      <c r="E743" s="274" t="s">
        <v>413</v>
      </c>
      <c r="F743" s="274"/>
      <c r="G743" s="244" t="s">
        <v>130</v>
      </c>
      <c r="H743" s="182">
        <v>1</v>
      </c>
      <c r="I743" s="246">
        <v>3704.23</v>
      </c>
      <c r="J743" s="246">
        <v>3704.23</v>
      </c>
    </row>
    <row r="744" spans="1:10" ht="39" customHeight="1" x14ac:dyDescent="0.2">
      <c r="A744" s="222" t="s">
        <v>397</v>
      </c>
      <c r="B744" s="181" t="s">
        <v>477</v>
      </c>
      <c r="C744" s="222" t="s">
        <v>37</v>
      </c>
      <c r="D744" s="222" t="s">
        <v>476</v>
      </c>
      <c r="E744" s="271" t="s">
        <v>467</v>
      </c>
      <c r="F744" s="271"/>
      <c r="G744" s="179" t="s">
        <v>55</v>
      </c>
      <c r="H744" s="180">
        <v>0.94079999999999997</v>
      </c>
      <c r="I744" s="187">
        <v>169.97</v>
      </c>
      <c r="J744" s="187">
        <v>159.9</v>
      </c>
    </row>
    <row r="745" spans="1:10" ht="65.099999999999994" customHeight="1" x14ac:dyDescent="0.2">
      <c r="A745" s="222" t="s">
        <v>397</v>
      </c>
      <c r="B745" s="181" t="s">
        <v>466</v>
      </c>
      <c r="C745" s="222" t="s">
        <v>37</v>
      </c>
      <c r="D745" s="222" t="s">
        <v>465</v>
      </c>
      <c r="E745" s="271" t="s">
        <v>461</v>
      </c>
      <c r="F745" s="271"/>
      <c r="G745" s="179" t="s">
        <v>464</v>
      </c>
      <c r="H745" s="180">
        <v>0.16009999999999999</v>
      </c>
      <c r="I745" s="187">
        <v>134.85</v>
      </c>
      <c r="J745" s="187">
        <v>21.58</v>
      </c>
    </row>
    <row r="746" spans="1:10" ht="65.099999999999994" customHeight="1" x14ac:dyDescent="0.2">
      <c r="A746" s="222" t="s">
        <v>397</v>
      </c>
      <c r="B746" s="181" t="s">
        <v>463</v>
      </c>
      <c r="C746" s="222" t="s">
        <v>37</v>
      </c>
      <c r="D746" s="222" t="s">
        <v>462</v>
      </c>
      <c r="E746" s="271" t="s">
        <v>461</v>
      </c>
      <c r="F746" s="271"/>
      <c r="G746" s="179" t="s">
        <v>460</v>
      </c>
      <c r="H746" s="180">
        <v>0.32629999999999998</v>
      </c>
      <c r="I746" s="187">
        <v>53.35</v>
      </c>
      <c r="J746" s="187">
        <v>17.399999999999999</v>
      </c>
    </row>
    <row r="747" spans="1:10" ht="39" customHeight="1" x14ac:dyDescent="0.2">
      <c r="A747" s="222" t="s">
        <v>397</v>
      </c>
      <c r="B747" s="181" t="s">
        <v>412</v>
      </c>
      <c r="C747" s="222" t="s">
        <v>37</v>
      </c>
      <c r="D747" s="222" t="s">
        <v>411</v>
      </c>
      <c r="E747" s="271" t="s">
        <v>403</v>
      </c>
      <c r="F747" s="271"/>
      <c r="G747" s="179" t="s">
        <v>55</v>
      </c>
      <c r="H747" s="180">
        <v>0.05</v>
      </c>
      <c r="I747" s="187">
        <v>442.11</v>
      </c>
      <c r="J747" s="187">
        <v>22.1</v>
      </c>
    </row>
    <row r="748" spans="1:10" ht="24" customHeight="1" x14ac:dyDescent="0.2">
      <c r="A748" s="222" t="s">
        <v>397</v>
      </c>
      <c r="B748" s="181" t="s">
        <v>410</v>
      </c>
      <c r="C748" s="222" t="s">
        <v>37</v>
      </c>
      <c r="D748" s="222" t="s">
        <v>409</v>
      </c>
      <c r="E748" s="271" t="s">
        <v>403</v>
      </c>
      <c r="F748" s="271"/>
      <c r="G748" s="179" t="s">
        <v>406</v>
      </c>
      <c r="H748" s="180">
        <v>21.3964</v>
      </c>
      <c r="I748" s="187">
        <v>24.84</v>
      </c>
      <c r="J748" s="187">
        <v>531.48</v>
      </c>
    </row>
    <row r="749" spans="1:10" ht="24" customHeight="1" x14ac:dyDescent="0.2">
      <c r="A749" s="222" t="s">
        <v>397</v>
      </c>
      <c r="B749" s="181" t="s">
        <v>408</v>
      </c>
      <c r="C749" s="222" t="s">
        <v>37</v>
      </c>
      <c r="D749" s="222" t="s">
        <v>407</v>
      </c>
      <c r="E749" s="271" t="s">
        <v>403</v>
      </c>
      <c r="F749" s="271"/>
      <c r="G749" s="179" t="s">
        <v>406</v>
      </c>
      <c r="H749" s="180">
        <v>16.811399999999999</v>
      </c>
      <c r="I749" s="187">
        <v>20.28</v>
      </c>
      <c r="J749" s="187">
        <v>340.93</v>
      </c>
    </row>
    <row r="750" spans="1:10" ht="39" customHeight="1" x14ac:dyDescent="0.2">
      <c r="A750" s="222" t="s">
        <v>397</v>
      </c>
      <c r="B750" s="181" t="s">
        <v>405</v>
      </c>
      <c r="C750" s="222" t="s">
        <v>37</v>
      </c>
      <c r="D750" s="222" t="s">
        <v>404</v>
      </c>
      <c r="E750" s="271" t="s">
        <v>403</v>
      </c>
      <c r="F750" s="271"/>
      <c r="G750" s="179" t="s">
        <v>55</v>
      </c>
      <c r="H750" s="180">
        <v>0.63790000000000002</v>
      </c>
      <c r="I750" s="187">
        <v>530.35</v>
      </c>
      <c r="J750" s="187">
        <v>338.31</v>
      </c>
    </row>
    <row r="751" spans="1:10" ht="26.1" customHeight="1" x14ac:dyDescent="0.2">
      <c r="A751" s="222" t="s">
        <v>397</v>
      </c>
      <c r="B751" s="181" t="s">
        <v>459</v>
      </c>
      <c r="C751" s="222" t="s">
        <v>37</v>
      </c>
      <c r="D751" s="222" t="s">
        <v>458</v>
      </c>
      <c r="E751" s="271" t="s">
        <v>394</v>
      </c>
      <c r="F751" s="271"/>
      <c r="G751" s="179" t="s">
        <v>55</v>
      </c>
      <c r="H751" s="180">
        <v>5.9799999999999999E-2</v>
      </c>
      <c r="I751" s="187">
        <v>963.39</v>
      </c>
      <c r="J751" s="187">
        <v>57.61</v>
      </c>
    </row>
    <row r="752" spans="1:10" ht="26.1" customHeight="1" x14ac:dyDescent="0.2">
      <c r="A752" s="222" t="s">
        <v>397</v>
      </c>
      <c r="B752" s="181" t="s">
        <v>402</v>
      </c>
      <c r="C752" s="222" t="s">
        <v>37</v>
      </c>
      <c r="D752" s="222" t="s">
        <v>401</v>
      </c>
      <c r="E752" s="271" t="s">
        <v>394</v>
      </c>
      <c r="F752" s="271"/>
      <c r="G752" s="179" t="s">
        <v>55</v>
      </c>
      <c r="H752" s="180">
        <v>0.1046</v>
      </c>
      <c r="I752" s="187">
        <v>929.54</v>
      </c>
      <c r="J752" s="187">
        <v>97.22</v>
      </c>
    </row>
    <row r="753" spans="1:10" ht="26.1" customHeight="1" x14ac:dyDescent="0.2">
      <c r="A753" s="222" t="s">
        <v>397</v>
      </c>
      <c r="B753" s="181" t="s">
        <v>457</v>
      </c>
      <c r="C753" s="222" t="s">
        <v>37</v>
      </c>
      <c r="D753" s="222" t="s">
        <v>456</v>
      </c>
      <c r="E753" s="271" t="s">
        <v>394</v>
      </c>
      <c r="F753" s="271"/>
      <c r="G753" s="179" t="s">
        <v>398</v>
      </c>
      <c r="H753" s="180">
        <v>1.9743999999999999</v>
      </c>
      <c r="I753" s="187">
        <v>11.51</v>
      </c>
      <c r="J753" s="187">
        <v>22.72</v>
      </c>
    </row>
    <row r="754" spans="1:10" ht="26.1" customHeight="1" x14ac:dyDescent="0.2">
      <c r="A754" s="222" t="s">
        <v>397</v>
      </c>
      <c r="B754" s="181" t="s">
        <v>400</v>
      </c>
      <c r="C754" s="222" t="s">
        <v>37</v>
      </c>
      <c r="D754" s="222" t="s">
        <v>399</v>
      </c>
      <c r="E754" s="271" t="s">
        <v>394</v>
      </c>
      <c r="F754" s="271"/>
      <c r="G754" s="179" t="s">
        <v>398</v>
      </c>
      <c r="H754" s="180">
        <v>4.1955999999999998</v>
      </c>
      <c r="I754" s="187">
        <v>11.02</v>
      </c>
      <c r="J754" s="187">
        <v>46.23</v>
      </c>
    </row>
    <row r="755" spans="1:10" ht="39" customHeight="1" x14ac:dyDescent="0.2">
      <c r="A755" s="222" t="s">
        <v>397</v>
      </c>
      <c r="B755" s="181" t="s">
        <v>475</v>
      </c>
      <c r="C755" s="222" t="s">
        <v>37</v>
      </c>
      <c r="D755" s="222" t="s">
        <v>474</v>
      </c>
      <c r="E755" s="271" t="s">
        <v>394</v>
      </c>
      <c r="F755" s="271"/>
      <c r="G755" s="179" t="s">
        <v>398</v>
      </c>
      <c r="H755" s="180">
        <v>21.102399999999999</v>
      </c>
      <c r="I755" s="187">
        <v>16.13</v>
      </c>
      <c r="J755" s="187">
        <v>340.38</v>
      </c>
    </row>
    <row r="756" spans="1:10" ht="39" customHeight="1" x14ac:dyDescent="0.2">
      <c r="A756" s="222" t="s">
        <v>397</v>
      </c>
      <c r="B756" s="181" t="s">
        <v>455</v>
      </c>
      <c r="C756" s="222" t="s">
        <v>37</v>
      </c>
      <c r="D756" s="222" t="s">
        <v>454</v>
      </c>
      <c r="E756" s="271" t="s">
        <v>394</v>
      </c>
      <c r="F756" s="271"/>
      <c r="G756" s="179" t="s">
        <v>55</v>
      </c>
      <c r="H756" s="180">
        <v>0.79500000000000004</v>
      </c>
      <c r="I756" s="187">
        <v>435.77</v>
      </c>
      <c r="J756" s="187">
        <v>346.43</v>
      </c>
    </row>
    <row r="757" spans="1:10" ht="39" customHeight="1" x14ac:dyDescent="0.2">
      <c r="A757" s="222" t="s">
        <v>397</v>
      </c>
      <c r="B757" s="181" t="s">
        <v>473</v>
      </c>
      <c r="C757" s="222" t="s">
        <v>37</v>
      </c>
      <c r="D757" s="222" t="s">
        <v>472</v>
      </c>
      <c r="E757" s="271" t="s">
        <v>394</v>
      </c>
      <c r="F757" s="271"/>
      <c r="G757" s="179" t="s">
        <v>55</v>
      </c>
      <c r="H757" s="180">
        <v>0.49909999999999999</v>
      </c>
      <c r="I757" s="187">
        <v>1457.71</v>
      </c>
      <c r="J757" s="187">
        <v>727.54</v>
      </c>
    </row>
    <row r="758" spans="1:10" ht="39" customHeight="1" x14ac:dyDescent="0.2">
      <c r="A758" s="222" t="s">
        <v>397</v>
      </c>
      <c r="B758" s="181" t="s">
        <v>471</v>
      </c>
      <c r="C758" s="222" t="s">
        <v>37</v>
      </c>
      <c r="D758" s="222" t="s">
        <v>470</v>
      </c>
      <c r="E758" s="271" t="s">
        <v>394</v>
      </c>
      <c r="F758" s="271"/>
      <c r="G758" s="179" t="s">
        <v>55</v>
      </c>
      <c r="H758" s="180">
        <v>2.2100000000000002E-2</v>
      </c>
      <c r="I758" s="187">
        <v>3856.26</v>
      </c>
      <c r="J758" s="187">
        <v>85.22</v>
      </c>
    </row>
    <row r="759" spans="1:10" ht="26.1" customHeight="1" x14ac:dyDescent="0.2">
      <c r="A759" s="226" t="s">
        <v>372</v>
      </c>
      <c r="B759" s="184" t="s">
        <v>451</v>
      </c>
      <c r="C759" s="226" t="s">
        <v>37</v>
      </c>
      <c r="D759" s="226" t="s">
        <v>450</v>
      </c>
      <c r="E759" s="275" t="s">
        <v>391</v>
      </c>
      <c r="F759" s="275"/>
      <c r="G759" s="186" t="s">
        <v>130</v>
      </c>
      <c r="H759" s="183">
        <v>35.700000000000003</v>
      </c>
      <c r="I759" s="185">
        <v>2.82</v>
      </c>
      <c r="J759" s="185">
        <v>100.67</v>
      </c>
    </row>
    <row r="760" spans="1:10" ht="26.1" customHeight="1" x14ac:dyDescent="0.2">
      <c r="A760" s="226" t="s">
        <v>372</v>
      </c>
      <c r="B760" s="184" t="s">
        <v>449</v>
      </c>
      <c r="C760" s="226" t="s">
        <v>37</v>
      </c>
      <c r="D760" s="226" t="s">
        <v>448</v>
      </c>
      <c r="E760" s="275" t="s">
        <v>391</v>
      </c>
      <c r="F760" s="275"/>
      <c r="G760" s="186" t="s">
        <v>264</v>
      </c>
      <c r="H760" s="183">
        <v>1.9400000000000001E-2</v>
      </c>
      <c r="I760" s="185">
        <v>9.34</v>
      </c>
      <c r="J760" s="185">
        <v>0.18</v>
      </c>
    </row>
    <row r="761" spans="1:10" ht="26.1" customHeight="1" x14ac:dyDescent="0.2">
      <c r="A761" s="226" t="s">
        <v>372</v>
      </c>
      <c r="B761" s="184" t="s">
        <v>447</v>
      </c>
      <c r="C761" s="226" t="s">
        <v>37</v>
      </c>
      <c r="D761" s="226" t="s">
        <v>446</v>
      </c>
      <c r="E761" s="275" t="s">
        <v>391</v>
      </c>
      <c r="F761" s="275"/>
      <c r="G761" s="186" t="s">
        <v>80</v>
      </c>
      <c r="H761" s="183">
        <v>0.42180000000000001</v>
      </c>
      <c r="I761" s="185">
        <v>11.05</v>
      </c>
      <c r="J761" s="185">
        <v>4.66</v>
      </c>
    </row>
    <row r="762" spans="1:10" ht="26.1" customHeight="1" x14ac:dyDescent="0.2">
      <c r="A762" s="226" t="s">
        <v>372</v>
      </c>
      <c r="B762" s="184" t="s">
        <v>445</v>
      </c>
      <c r="C762" s="226" t="s">
        <v>37</v>
      </c>
      <c r="D762" s="226" t="s">
        <v>444</v>
      </c>
      <c r="E762" s="275" t="s">
        <v>391</v>
      </c>
      <c r="F762" s="275"/>
      <c r="G762" s="186" t="s">
        <v>80</v>
      </c>
      <c r="H762" s="183">
        <v>0.50160000000000005</v>
      </c>
      <c r="I762" s="185">
        <v>3.87</v>
      </c>
      <c r="J762" s="185">
        <v>1.94</v>
      </c>
    </row>
    <row r="763" spans="1:10" ht="26.1" customHeight="1" x14ac:dyDescent="0.2">
      <c r="A763" s="226" t="s">
        <v>372</v>
      </c>
      <c r="B763" s="184" t="s">
        <v>443</v>
      </c>
      <c r="C763" s="226" t="s">
        <v>37</v>
      </c>
      <c r="D763" s="226" t="s">
        <v>442</v>
      </c>
      <c r="E763" s="275" t="s">
        <v>391</v>
      </c>
      <c r="F763" s="275"/>
      <c r="G763" s="186" t="s">
        <v>398</v>
      </c>
      <c r="H763" s="183">
        <v>4.4499999999999998E-2</v>
      </c>
      <c r="I763" s="185">
        <v>24.62</v>
      </c>
      <c r="J763" s="185">
        <v>1.0900000000000001</v>
      </c>
    </row>
    <row r="764" spans="1:10" ht="26.1" customHeight="1" x14ac:dyDescent="0.2">
      <c r="A764" s="226" t="s">
        <v>372</v>
      </c>
      <c r="B764" s="184" t="s">
        <v>441</v>
      </c>
      <c r="C764" s="226" t="s">
        <v>37</v>
      </c>
      <c r="D764" s="226" t="s">
        <v>440</v>
      </c>
      <c r="E764" s="275" t="s">
        <v>391</v>
      </c>
      <c r="F764" s="275"/>
      <c r="G764" s="186" t="s">
        <v>80</v>
      </c>
      <c r="H764" s="183">
        <v>1.5731999999999999</v>
      </c>
      <c r="I764" s="185">
        <v>12.55</v>
      </c>
      <c r="J764" s="185">
        <v>19.739999999999998</v>
      </c>
    </row>
    <row r="765" spans="1:10" ht="26.1" customHeight="1" x14ac:dyDescent="0.2">
      <c r="A765" s="226" t="s">
        <v>372</v>
      </c>
      <c r="B765" s="184" t="s">
        <v>439</v>
      </c>
      <c r="C765" s="226" t="s">
        <v>37</v>
      </c>
      <c r="D765" s="226" t="s">
        <v>438</v>
      </c>
      <c r="E765" s="275" t="s">
        <v>391</v>
      </c>
      <c r="F765" s="275"/>
      <c r="G765" s="186" t="s">
        <v>130</v>
      </c>
      <c r="H765" s="183">
        <v>92.506500000000003</v>
      </c>
      <c r="I765" s="185">
        <v>4.55</v>
      </c>
      <c r="J765" s="185">
        <v>420.9</v>
      </c>
    </row>
    <row r="766" spans="1:10" x14ac:dyDescent="0.2">
      <c r="A766" s="231"/>
      <c r="B766" s="231"/>
      <c r="C766" s="231"/>
      <c r="D766" s="231"/>
      <c r="E766" s="231" t="s">
        <v>336</v>
      </c>
      <c r="F766" s="232">
        <v>1100.8399999999999</v>
      </c>
      <c r="G766" s="231" t="s">
        <v>335</v>
      </c>
      <c r="H766" s="232">
        <v>0</v>
      </c>
      <c r="I766" s="231" t="s">
        <v>334</v>
      </c>
      <c r="J766" s="232">
        <v>1100.8399999999999</v>
      </c>
    </row>
    <row r="767" spans="1:10" x14ac:dyDescent="0.2">
      <c r="A767" s="231"/>
      <c r="B767" s="231"/>
      <c r="C767" s="231"/>
      <c r="D767" s="231"/>
      <c r="E767" s="231" t="s">
        <v>333</v>
      </c>
      <c r="F767" s="232">
        <v>897.53</v>
      </c>
      <c r="G767" s="231"/>
      <c r="H767" s="272" t="s">
        <v>332</v>
      </c>
      <c r="I767" s="272"/>
      <c r="J767" s="232">
        <v>4601.76</v>
      </c>
    </row>
    <row r="768" spans="1:10" ht="50.1" customHeight="1" thickBot="1" x14ac:dyDescent="0.25">
      <c r="A768" s="249"/>
      <c r="B768" s="249"/>
      <c r="C768" s="249"/>
      <c r="D768" s="249"/>
      <c r="E768" s="249"/>
      <c r="F768" s="249"/>
      <c r="G768" s="249" t="s">
        <v>331</v>
      </c>
      <c r="H768" s="233">
        <v>11</v>
      </c>
      <c r="I768" s="249" t="s">
        <v>330</v>
      </c>
      <c r="J768" s="252">
        <v>50619.360000000001</v>
      </c>
    </row>
    <row r="769" spans="1:10" ht="0.95" customHeight="1" thickTop="1" x14ac:dyDescent="0.2">
      <c r="A769" s="178"/>
      <c r="B769" s="178"/>
      <c r="C769" s="178"/>
      <c r="D769" s="178"/>
      <c r="E769" s="178"/>
      <c r="F769" s="178"/>
      <c r="G769" s="178"/>
      <c r="H769" s="178"/>
      <c r="I769" s="178"/>
      <c r="J769" s="178"/>
    </row>
    <row r="770" spans="1:10" ht="18" customHeight="1" x14ac:dyDescent="0.2">
      <c r="A770" s="237" t="s">
        <v>177</v>
      </c>
      <c r="B770" s="239" t="s">
        <v>30</v>
      </c>
      <c r="C770" s="237" t="s">
        <v>31</v>
      </c>
      <c r="D770" s="237" t="s">
        <v>7</v>
      </c>
      <c r="E770" s="260" t="s">
        <v>360</v>
      </c>
      <c r="F770" s="260"/>
      <c r="G770" s="238" t="s">
        <v>32</v>
      </c>
      <c r="H770" s="239" t="s">
        <v>33</v>
      </c>
      <c r="I770" s="239" t="s">
        <v>34</v>
      </c>
      <c r="J770" s="239" t="s">
        <v>8</v>
      </c>
    </row>
    <row r="771" spans="1:10" ht="39" customHeight="1" x14ac:dyDescent="0.2">
      <c r="A771" s="243" t="s">
        <v>359</v>
      </c>
      <c r="B771" s="245" t="s">
        <v>132</v>
      </c>
      <c r="C771" s="243" t="s">
        <v>37</v>
      </c>
      <c r="D771" s="243" t="s">
        <v>133</v>
      </c>
      <c r="E771" s="274" t="s">
        <v>413</v>
      </c>
      <c r="F771" s="274"/>
      <c r="G771" s="244" t="s">
        <v>130</v>
      </c>
      <c r="H771" s="182">
        <v>1</v>
      </c>
      <c r="I771" s="246">
        <v>2116.56</v>
      </c>
      <c r="J771" s="246">
        <v>2116.56</v>
      </c>
    </row>
    <row r="772" spans="1:10" ht="39" customHeight="1" x14ac:dyDescent="0.2">
      <c r="A772" s="222" t="s">
        <v>397</v>
      </c>
      <c r="B772" s="181" t="s">
        <v>469</v>
      </c>
      <c r="C772" s="222" t="s">
        <v>37</v>
      </c>
      <c r="D772" s="222" t="s">
        <v>468</v>
      </c>
      <c r="E772" s="271" t="s">
        <v>467</v>
      </c>
      <c r="F772" s="271"/>
      <c r="G772" s="179" t="s">
        <v>45</v>
      </c>
      <c r="H772" s="180">
        <v>2.08</v>
      </c>
      <c r="I772" s="187">
        <v>2.86</v>
      </c>
      <c r="J772" s="187">
        <v>5.94</v>
      </c>
    </row>
    <row r="773" spans="1:10" ht="65.099999999999994" customHeight="1" x14ac:dyDescent="0.2">
      <c r="A773" s="222" t="s">
        <v>397</v>
      </c>
      <c r="B773" s="181" t="s">
        <v>466</v>
      </c>
      <c r="C773" s="222" t="s">
        <v>37</v>
      </c>
      <c r="D773" s="222" t="s">
        <v>465</v>
      </c>
      <c r="E773" s="271" t="s">
        <v>461</v>
      </c>
      <c r="F773" s="271"/>
      <c r="G773" s="179" t="s">
        <v>464</v>
      </c>
      <c r="H773" s="180">
        <v>5.28E-2</v>
      </c>
      <c r="I773" s="187">
        <v>134.85</v>
      </c>
      <c r="J773" s="187">
        <v>7.12</v>
      </c>
    </row>
    <row r="774" spans="1:10" ht="65.099999999999994" customHeight="1" x14ac:dyDescent="0.2">
      <c r="A774" s="222" t="s">
        <v>397</v>
      </c>
      <c r="B774" s="181" t="s">
        <v>463</v>
      </c>
      <c r="C774" s="222" t="s">
        <v>37</v>
      </c>
      <c r="D774" s="222" t="s">
        <v>462</v>
      </c>
      <c r="E774" s="271" t="s">
        <v>461</v>
      </c>
      <c r="F774" s="271"/>
      <c r="G774" s="179" t="s">
        <v>460</v>
      </c>
      <c r="H774" s="180">
        <v>0.1075</v>
      </c>
      <c r="I774" s="187">
        <v>53.35</v>
      </c>
      <c r="J774" s="187">
        <v>5.73</v>
      </c>
    </row>
    <row r="775" spans="1:10" ht="39" customHeight="1" x14ac:dyDescent="0.2">
      <c r="A775" s="222" t="s">
        <v>397</v>
      </c>
      <c r="B775" s="181" t="s">
        <v>412</v>
      </c>
      <c r="C775" s="222" t="s">
        <v>37</v>
      </c>
      <c r="D775" s="222" t="s">
        <v>411</v>
      </c>
      <c r="E775" s="271" t="s">
        <v>403</v>
      </c>
      <c r="F775" s="271"/>
      <c r="G775" s="179" t="s">
        <v>55</v>
      </c>
      <c r="H775" s="180">
        <v>5.8799999999999998E-2</v>
      </c>
      <c r="I775" s="187">
        <v>442.11</v>
      </c>
      <c r="J775" s="187">
        <v>25.99</v>
      </c>
    </row>
    <row r="776" spans="1:10" ht="24" customHeight="1" x14ac:dyDescent="0.2">
      <c r="A776" s="222" t="s">
        <v>397</v>
      </c>
      <c r="B776" s="181" t="s">
        <v>410</v>
      </c>
      <c r="C776" s="222" t="s">
        <v>37</v>
      </c>
      <c r="D776" s="222" t="s">
        <v>409</v>
      </c>
      <c r="E776" s="271" t="s">
        <v>403</v>
      </c>
      <c r="F776" s="271"/>
      <c r="G776" s="179" t="s">
        <v>406</v>
      </c>
      <c r="H776" s="180">
        <v>13.8543</v>
      </c>
      <c r="I776" s="187">
        <v>24.84</v>
      </c>
      <c r="J776" s="187">
        <v>344.14</v>
      </c>
    </row>
    <row r="777" spans="1:10" ht="24" customHeight="1" x14ac:dyDescent="0.2">
      <c r="A777" s="222" t="s">
        <v>397</v>
      </c>
      <c r="B777" s="181" t="s">
        <v>408</v>
      </c>
      <c r="C777" s="222" t="s">
        <v>37</v>
      </c>
      <c r="D777" s="222" t="s">
        <v>407</v>
      </c>
      <c r="E777" s="271" t="s">
        <v>403</v>
      </c>
      <c r="F777" s="271"/>
      <c r="G777" s="179" t="s">
        <v>406</v>
      </c>
      <c r="H777" s="180">
        <v>10.8855</v>
      </c>
      <c r="I777" s="187">
        <v>20.28</v>
      </c>
      <c r="J777" s="187">
        <v>220.75</v>
      </c>
    </row>
    <row r="778" spans="1:10" ht="39" customHeight="1" x14ac:dyDescent="0.2">
      <c r="A778" s="222" t="s">
        <v>397</v>
      </c>
      <c r="B778" s="181" t="s">
        <v>405</v>
      </c>
      <c r="C778" s="222" t="s">
        <v>37</v>
      </c>
      <c r="D778" s="222" t="s">
        <v>404</v>
      </c>
      <c r="E778" s="271" t="s">
        <v>403</v>
      </c>
      <c r="F778" s="271"/>
      <c r="G778" s="179" t="s">
        <v>55</v>
      </c>
      <c r="H778" s="180">
        <v>0.59719999999999995</v>
      </c>
      <c r="I778" s="187">
        <v>530.35</v>
      </c>
      <c r="J778" s="187">
        <v>316.72000000000003</v>
      </c>
    </row>
    <row r="779" spans="1:10" ht="26.1" customHeight="1" x14ac:dyDescent="0.2">
      <c r="A779" s="222" t="s">
        <v>397</v>
      </c>
      <c r="B779" s="181" t="s">
        <v>459</v>
      </c>
      <c r="C779" s="222" t="s">
        <v>37</v>
      </c>
      <c r="D779" s="222" t="s">
        <v>458</v>
      </c>
      <c r="E779" s="271" t="s">
        <v>394</v>
      </c>
      <c r="F779" s="271"/>
      <c r="G779" s="179" t="s">
        <v>55</v>
      </c>
      <c r="H779" s="180">
        <v>2.9899999999999999E-2</v>
      </c>
      <c r="I779" s="187">
        <v>963.39</v>
      </c>
      <c r="J779" s="187">
        <v>28.8</v>
      </c>
    </row>
    <row r="780" spans="1:10" ht="26.1" customHeight="1" x14ac:dyDescent="0.2">
      <c r="A780" s="222" t="s">
        <v>397</v>
      </c>
      <c r="B780" s="181" t="s">
        <v>402</v>
      </c>
      <c r="C780" s="222" t="s">
        <v>37</v>
      </c>
      <c r="D780" s="222" t="s">
        <v>401</v>
      </c>
      <c r="E780" s="271" t="s">
        <v>394</v>
      </c>
      <c r="F780" s="271"/>
      <c r="G780" s="179" t="s">
        <v>55</v>
      </c>
      <c r="H780" s="180">
        <v>8.3099999999999993E-2</v>
      </c>
      <c r="I780" s="187">
        <v>929.54</v>
      </c>
      <c r="J780" s="187">
        <v>77.239999999999995</v>
      </c>
    </row>
    <row r="781" spans="1:10" ht="26.1" customHeight="1" x14ac:dyDescent="0.2">
      <c r="A781" s="222" t="s">
        <v>397</v>
      </c>
      <c r="B781" s="181" t="s">
        <v>457</v>
      </c>
      <c r="C781" s="222" t="s">
        <v>37</v>
      </c>
      <c r="D781" s="222" t="s">
        <v>456</v>
      </c>
      <c r="E781" s="271" t="s">
        <v>394</v>
      </c>
      <c r="F781" s="271"/>
      <c r="G781" s="179" t="s">
        <v>398</v>
      </c>
      <c r="H781" s="180">
        <v>0.98719999999999997</v>
      </c>
      <c r="I781" s="187">
        <v>11.51</v>
      </c>
      <c r="J781" s="187">
        <v>11.36</v>
      </c>
    </row>
    <row r="782" spans="1:10" ht="26.1" customHeight="1" x14ac:dyDescent="0.2">
      <c r="A782" s="222" t="s">
        <v>397</v>
      </c>
      <c r="B782" s="181" t="s">
        <v>400</v>
      </c>
      <c r="C782" s="222" t="s">
        <v>37</v>
      </c>
      <c r="D782" s="222" t="s">
        <v>399</v>
      </c>
      <c r="E782" s="271" t="s">
        <v>394</v>
      </c>
      <c r="F782" s="271"/>
      <c r="G782" s="179" t="s">
        <v>398</v>
      </c>
      <c r="H782" s="180">
        <v>3.3317999999999999</v>
      </c>
      <c r="I782" s="187">
        <v>11.02</v>
      </c>
      <c r="J782" s="187">
        <v>36.71</v>
      </c>
    </row>
    <row r="783" spans="1:10" ht="39" customHeight="1" x14ac:dyDescent="0.2">
      <c r="A783" s="222" t="s">
        <v>397</v>
      </c>
      <c r="B783" s="181" t="s">
        <v>455</v>
      </c>
      <c r="C783" s="222" t="s">
        <v>37</v>
      </c>
      <c r="D783" s="222" t="s">
        <v>454</v>
      </c>
      <c r="E783" s="271" t="s">
        <v>394</v>
      </c>
      <c r="F783" s="271"/>
      <c r="G783" s="179" t="s">
        <v>55</v>
      </c>
      <c r="H783" s="180">
        <v>0.27679999999999999</v>
      </c>
      <c r="I783" s="187">
        <v>435.77</v>
      </c>
      <c r="J783" s="187">
        <v>120.62</v>
      </c>
    </row>
    <row r="784" spans="1:10" ht="39" customHeight="1" x14ac:dyDescent="0.2">
      <c r="A784" s="222" t="s">
        <v>397</v>
      </c>
      <c r="B784" s="181" t="s">
        <v>453</v>
      </c>
      <c r="C784" s="222" t="s">
        <v>37</v>
      </c>
      <c r="D784" s="222" t="s">
        <v>452</v>
      </c>
      <c r="E784" s="271" t="s">
        <v>394</v>
      </c>
      <c r="F784" s="271"/>
      <c r="G784" s="179" t="s">
        <v>55</v>
      </c>
      <c r="H784" s="180">
        <v>6.1600000000000002E-2</v>
      </c>
      <c r="I784" s="187">
        <v>2297.66</v>
      </c>
      <c r="J784" s="187">
        <v>141.53</v>
      </c>
    </row>
    <row r="785" spans="1:10" ht="26.1" customHeight="1" x14ac:dyDescent="0.2">
      <c r="A785" s="226" t="s">
        <v>372</v>
      </c>
      <c r="B785" s="184" t="s">
        <v>451</v>
      </c>
      <c r="C785" s="226" t="s">
        <v>37</v>
      </c>
      <c r="D785" s="226" t="s">
        <v>450</v>
      </c>
      <c r="E785" s="275" t="s">
        <v>391</v>
      </c>
      <c r="F785" s="275"/>
      <c r="G785" s="186" t="s">
        <v>130</v>
      </c>
      <c r="H785" s="183">
        <v>28.35</v>
      </c>
      <c r="I785" s="185">
        <v>2.82</v>
      </c>
      <c r="J785" s="185">
        <v>79.94</v>
      </c>
    </row>
    <row r="786" spans="1:10" ht="26.1" customHeight="1" x14ac:dyDescent="0.2">
      <c r="A786" s="226" t="s">
        <v>372</v>
      </c>
      <c r="B786" s="184" t="s">
        <v>449</v>
      </c>
      <c r="C786" s="226" t="s">
        <v>37</v>
      </c>
      <c r="D786" s="226" t="s">
        <v>448</v>
      </c>
      <c r="E786" s="275" t="s">
        <v>391</v>
      </c>
      <c r="F786" s="275"/>
      <c r="G786" s="186" t="s">
        <v>264</v>
      </c>
      <c r="H786" s="183">
        <v>1.0500000000000001E-2</v>
      </c>
      <c r="I786" s="185">
        <v>9.34</v>
      </c>
      <c r="J786" s="185">
        <v>0.09</v>
      </c>
    </row>
    <row r="787" spans="1:10" ht="26.1" customHeight="1" x14ac:dyDescent="0.2">
      <c r="A787" s="226" t="s">
        <v>372</v>
      </c>
      <c r="B787" s="184" t="s">
        <v>447</v>
      </c>
      <c r="C787" s="226" t="s">
        <v>37</v>
      </c>
      <c r="D787" s="226" t="s">
        <v>446</v>
      </c>
      <c r="E787" s="275" t="s">
        <v>391</v>
      </c>
      <c r="F787" s="275"/>
      <c r="G787" s="186" t="s">
        <v>80</v>
      </c>
      <c r="H787" s="183">
        <v>0.22939999999999999</v>
      </c>
      <c r="I787" s="185">
        <v>11.05</v>
      </c>
      <c r="J787" s="185">
        <v>2.5299999999999998</v>
      </c>
    </row>
    <row r="788" spans="1:10" ht="26.1" customHeight="1" x14ac:dyDescent="0.2">
      <c r="A788" s="226" t="s">
        <v>372</v>
      </c>
      <c r="B788" s="184" t="s">
        <v>445</v>
      </c>
      <c r="C788" s="226" t="s">
        <v>37</v>
      </c>
      <c r="D788" s="226" t="s">
        <v>444</v>
      </c>
      <c r="E788" s="275" t="s">
        <v>391</v>
      </c>
      <c r="F788" s="275"/>
      <c r="G788" s="186" t="s">
        <v>80</v>
      </c>
      <c r="H788" s="183">
        <v>0.27279999999999999</v>
      </c>
      <c r="I788" s="185">
        <v>3.87</v>
      </c>
      <c r="J788" s="185">
        <v>1.05</v>
      </c>
    </row>
    <row r="789" spans="1:10" ht="26.1" customHeight="1" x14ac:dyDescent="0.2">
      <c r="A789" s="226" t="s">
        <v>372</v>
      </c>
      <c r="B789" s="184" t="s">
        <v>443</v>
      </c>
      <c r="C789" s="226" t="s">
        <v>37</v>
      </c>
      <c r="D789" s="226" t="s">
        <v>442</v>
      </c>
      <c r="E789" s="275" t="s">
        <v>391</v>
      </c>
      <c r="F789" s="275"/>
      <c r="G789" s="186" t="s">
        <v>398</v>
      </c>
      <c r="H789" s="183">
        <v>2.4199999999999999E-2</v>
      </c>
      <c r="I789" s="185">
        <v>24.62</v>
      </c>
      <c r="J789" s="185">
        <v>0.59</v>
      </c>
    </row>
    <row r="790" spans="1:10" ht="26.1" customHeight="1" x14ac:dyDescent="0.2">
      <c r="A790" s="226" t="s">
        <v>372</v>
      </c>
      <c r="B790" s="184" t="s">
        <v>441</v>
      </c>
      <c r="C790" s="226" t="s">
        <v>37</v>
      </c>
      <c r="D790" s="226" t="s">
        <v>440</v>
      </c>
      <c r="E790" s="275" t="s">
        <v>391</v>
      </c>
      <c r="F790" s="275"/>
      <c r="G790" s="186" t="s">
        <v>80</v>
      </c>
      <c r="H790" s="183">
        <v>0.85560000000000003</v>
      </c>
      <c r="I790" s="185">
        <v>12.55</v>
      </c>
      <c r="J790" s="185">
        <v>10.73</v>
      </c>
    </row>
    <row r="791" spans="1:10" ht="26.1" customHeight="1" x14ac:dyDescent="0.2">
      <c r="A791" s="226" t="s">
        <v>372</v>
      </c>
      <c r="B791" s="184" t="s">
        <v>439</v>
      </c>
      <c r="C791" s="226" t="s">
        <v>37</v>
      </c>
      <c r="D791" s="226" t="s">
        <v>438</v>
      </c>
      <c r="E791" s="275" t="s">
        <v>391</v>
      </c>
      <c r="F791" s="275"/>
      <c r="G791" s="186" t="s">
        <v>130</v>
      </c>
      <c r="H791" s="183">
        <v>61.875700000000002</v>
      </c>
      <c r="I791" s="185">
        <v>4.55</v>
      </c>
      <c r="J791" s="185">
        <v>281.52999999999997</v>
      </c>
    </row>
    <row r="792" spans="1:10" ht="39" customHeight="1" x14ac:dyDescent="0.2">
      <c r="A792" s="226" t="s">
        <v>372</v>
      </c>
      <c r="B792" s="184" t="s">
        <v>437</v>
      </c>
      <c r="C792" s="226" t="s">
        <v>37</v>
      </c>
      <c r="D792" s="226" t="s">
        <v>436</v>
      </c>
      <c r="E792" s="275" t="s">
        <v>391</v>
      </c>
      <c r="F792" s="275"/>
      <c r="G792" s="186" t="s">
        <v>130</v>
      </c>
      <c r="H792" s="183">
        <v>1</v>
      </c>
      <c r="I792" s="185">
        <v>62.6</v>
      </c>
      <c r="J792" s="185">
        <v>62.6</v>
      </c>
    </row>
    <row r="793" spans="1:10" ht="39" customHeight="1" x14ac:dyDescent="0.2">
      <c r="A793" s="226" t="s">
        <v>372</v>
      </c>
      <c r="B793" s="184" t="s">
        <v>435</v>
      </c>
      <c r="C793" s="226" t="s">
        <v>37</v>
      </c>
      <c r="D793" s="226" t="s">
        <v>434</v>
      </c>
      <c r="E793" s="275" t="s">
        <v>391</v>
      </c>
      <c r="F793" s="275"/>
      <c r="G793" s="186" t="s">
        <v>130</v>
      </c>
      <c r="H793" s="183">
        <v>1</v>
      </c>
      <c r="I793" s="185">
        <v>334.85</v>
      </c>
      <c r="J793" s="185">
        <v>334.85</v>
      </c>
    </row>
    <row r="794" spans="1:10" x14ac:dyDescent="0.2">
      <c r="A794" s="231"/>
      <c r="B794" s="231"/>
      <c r="C794" s="231"/>
      <c r="D794" s="231"/>
      <c r="E794" s="231" t="s">
        <v>336</v>
      </c>
      <c r="F794" s="232">
        <v>557.76</v>
      </c>
      <c r="G794" s="231" t="s">
        <v>335</v>
      </c>
      <c r="H794" s="232">
        <v>0</v>
      </c>
      <c r="I794" s="231" t="s">
        <v>334</v>
      </c>
      <c r="J794" s="232">
        <v>557.76</v>
      </c>
    </row>
    <row r="795" spans="1:10" x14ac:dyDescent="0.2">
      <c r="A795" s="231"/>
      <c r="B795" s="231"/>
      <c r="C795" s="231"/>
      <c r="D795" s="231"/>
      <c r="E795" s="231" t="s">
        <v>333</v>
      </c>
      <c r="F795" s="232">
        <v>512.84</v>
      </c>
      <c r="G795" s="231"/>
      <c r="H795" s="272" t="s">
        <v>332</v>
      </c>
      <c r="I795" s="272"/>
      <c r="J795" s="232">
        <v>2629.4</v>
      </c>
    </row>
    <row r="796" spans="1:10" ht="50.1" customHeight="1" thickBot="1" x14ac:dyDescent="0.25">
      <c r="A796" s="249"/>
      <c r="B796" s="249"/>
      <c r="C796" s="249"/>
      <c r="D796" s="249"/>
      <c r="E796" s="249"/>
      <c r="F796" s="249"/>
      <c r="G796" s="249" t="s">
        <v>331</v>
      </c>
      <c r="H796" s="233">
        <v>28</v>
      </c>
      <c r="I796" s="249" t="s">
        <v>330</v>
      </c>
      <c r="J796" s="252">
        <v>73623.199999999997</v>
      </c>
    </row>
    <row r="797" spans="1:10" ht="0.95" customHeight="1" thickTop="1" x14ac:dyDescent="0.2">
      <c r="A797" s="178"/>
      <c r="B797" s="178"/>
      <c r="C797" s="178"/>
      <c r="D797" s="178"/>
      <c r="E797" s="178"/>
      <c r="F797" s="178"/>
      <c r="G797" s="178"/>
      <c r="H797" s="178"/>
      <c r="I797" s="178"/>
      <c r="J797" s="178"/>
    </row>
    <row r="798" spans="1:10" ht="18" customHeight="1" x14ac:dyDescent="0.2">
      <c r="A798" s="237" t="s">
        <v>178</v>
      </c>
      <c r="B798" s="239" t="s">
        <v>30</v>
      </c>
      <c r="C798" s="237" t="s">
        <v>31</v>
      </c>
      <c r="D798" s="237" t="s">
        <v>7</v>
      </c>
      <c r="E798" s="260" t="s">
        <v>360</v>
      </c>
      <c r="F798" s="260"/>
      <c r="G798" s="238" t="s">
        <v>32</v>
      </c>
      <c r="H798" s="239" t="s">
        <v>33</v>
      </c>
      <c r="I798" s="239" t="s">
        <v>34</v>
      </c>
      <c r="J798" s="239" t="s">
        <v>8</v>
      </c>
    </row>
    <row r="799" spans="1:10" ht="39" customHeight="1" x14ac:dyDescent="0.2">
      <c r="A799" s="243" t="s">
        <v>359</v>
      </c>
      <c r="B799" s="245" t="s">
        <v>135</v>
      </c>
      <c r="C799" s="243" t="s">
        <v>43</v>
      </c>
      <c r="D799" s="243" t="s">
        <v>433</v>
      </c>
      <c r="E799" s="274" t="s">
        <v>432</v>
      </c>
      <c r="F799" s="274"/>
      <c r="G799" s="244" t="s">
        <v>96</v>
      </c>
      <c r="H799" s="182">
        <v>1</v>
      </c>
      <c r="I799" s="246">
        <v>860.77</v>
      </c>
      <c r="J799" s="246">
        <v>860.77</v>
      </c>
    </row>
    <row r="800" spans="1:10" ht="24" customHeight="1" x14ac:dyDescent="0.2">
      <c r="A800" s="222" t="s">
        <v>397</v>
      </c>
      <c r="B800" s="181" t="s">
        <v>431</v>
      </c>
      <c r="C800" s="222" t="s">
        <v>43</v>
      </c>
      <c r="D800" s="222" t="s">
        <v>430</v>
      </c>
      <c r="E800" s="271" t="s">
        <v>427</v>
      </c>
      <c r="F800" s="271"/>
      <c r="G800" s="179" t="s">
        <v>416</v>
      </c>
      <c r="H800" s="180">
        <v>0.5</v>
      </c>
      <c r="I800" s="187">
        <v>3.79</v>
      </c>
      <c r="J800" s="187">
        <v>1.89</v>
      </c>
    </row>
    <row r="801" spans="1:10" ht="24" customHeight="1" x14ac:dyDescent="0.2">
      <c r="A801" s="222" t="s">
        <v>397</v>
      </c>
      <c r="B801" s="181" t="s">
        <v>429</v>
      </c>
      <c r="C801" s="222" t="s">
        <v>43</v>
      </c>
      <c r="D801" s="222" t="s">
        <v>428</v>
      </c>
      <c r="E801" s="271" t="s">
        <v>427</v>
      </c>
      <c r="F801" s="271"/>
      <c r="G801" s="179" t="s">
        <v>416</v>
      </c>
      <c r="H801" s="180">
        <v>0.5</v>
      </c>
      <c r="I801" s="187">
        <v>3.66</v>
      </c>
      <c r="J801" s="187">
        <v>1.83</v>
      </c>
    </row>
    <row r="802" spans="1:10" ht="39" customHeight="1" x14ac:dyDescent="0.2">
      <c r="A802" s="222" t="s">
        <v>397</v>
      </c>
      <c r="B802" s="181" t="s">
        <v>426</v>
      </c>
      <c r="C802" s="222" t="s">
        <v>43</v>
      </c>
      <c r="D802" s="222" t="s">
        <v>425</v>
      </c>
      <c r="E802" s="271" t="s">
        <v>424</v>
      </c>
      <c r="F802" s="271"/>
      <c r="G802" s="179" t="s">
        <v>45</v>
      </c>
      <c r="H802" s="180">
        <v>0.189</v>
      </c>
      <c r="I802" s="187">
        <v>104.24</v>
      </c>
      <c r="J802" s="187">
        <v>19.7</v>
      </c>
    </row>
    <row r="803" spans="1:10" ht="39" customHeight="1" x14ac:dyDescent="0.2">
      <c r="A803" s="222" t="s">
        <v>397</v>
      </c>
      <c r="B803" s="181" t="s">
        <v>423</v>
      </c>
      <c r="C803" s="222" t="s">
        <v>43</v>
      </c>
      <c r="D803" s="222" t="s">
        <v>422</v>
      </c>
      <c r="E803" s="271" t="s">
        <v>421</v>
      </c>
      <c r="F803" s="271"/>
      <c r="G803" s="179" t="s">
        <v>55</v>
      </c>
      <c r="H803" s="180">
        <v>1E-3</v>
      </c>
      <c r="I803" s="187">
        <v>541.27</v>
      </c>
      <c r="J803" s="187">
        <v>0.54</v>
      </c>
    </row>
    <row r="804" spans="1:10" ht="24" customHeight="1" x14ac:dyDescent="0.2">
      <c r="A804" s="226" t="s">
        <v>372</v>
      </c>
      <c r="B804" s="184" t="s">
        <v>420</v>
      </c>
      <c r="C804" s="226" t="s">
        <v>43</v>
      </c>
      <c r="D804" s="226" t="s">
        <v>419</v>
      </c>
      <c r="E804" s="275" t="s">
        <v>388</v>
      </c>
      <c r="F804" s="275"/>
      <c r="G804" s="186" t="s">
        <v>416</v>
      </c>
      <c r="H804" s="183">
        <v>0.5</v>
      </c>
      <c r="I804" s="185">
        <v>18.21</v>
      </c>
      <c r="J804" s="185">
        <v>9.1</v>
      </c>
    </row>
    <row r="805" spans="1:10" ht="24" customHeight="1" x14ac:dyDescent="0.2">
      <c r="A805" s="226" t="s">
        <v>372</v>
      </c>
      <c r="B805" s="184" t="s">
        <v>418</v>
      </c>
      <c r="C805" s="226" t="s">
        <v>43</v>
      </c>
      <c r="D805" s="226" t="s">
        <v>417</v>
      </c>
      <c r="E805" s="275" t="s">
        <v>388</v>
      </c>
      <c r="F805" s="275"/>
      <c r="G805" s="186" t="s">
        <v>416</v>
      </c>
      <c r="H805" s="183">
        <v>0.5</v>
      </c>
      <c r="I805" s="185">
        <v>13.65</v>
      </c>
      <c r="J805" s="185">
        <v>6.82</v>
      </c>
    </row>
    <row r="806" spans="1:10" ht="39" customHeight="1" x14ac:dyDescent="0.2">
      <c r="A806" s="226" t="s">
        <v>372</v>
      </c>
      <c r="B806" s="184" t="s">
        <v>415</v>
      </c>
      <c r="C806" s="226" t="s">
        <v>43</v>
      </c>
      <c r="D806" s="226" t="s">
        <v>414</v>
      </c>
      <c r="E806" s="275" t="s">
        <v>391</v>
      </c>
      <c r="F806" s="275"/>
      <c r="G806" s="186" t="s">
        <v>96</v>
      </c>
      <c r="H806" s="183">
        <v>1</v>
      </c>
      <c r="I806" s="185">
        <v>820.89</v>
      </c>
      <c r="J806" s="185">
        <v>820.89</v>
      </c>
    </row>
    <row r="807" spans="1:10" x14ac:dyDescent="0.2">
      <c r="A807" s="231"/>
      <c r="B807" s="231"/>
      <c r="C807" s="231"/>
      <c r="D807" s="231"/>
      <c r="E807" s="231" t="s">
        <v>336</v>
      </c>
      <c r="F807" s="232">
        <v>23.87</v>
      </c>
      <c r="G807" s="231" t="s">
        <v>335</v>
      </c>
      <c r="H807" s="232">
        <v>0</v>
      </c>
      <c r="I807" s="231" t="s">
        <v>334</v>
      </c>
      <c r="J807" s="232">
        <v>23.87</v>
      </c>
    </row>
    <row r="808" spans="1:10" x14ac:dyDescent="0.2">
      <c r="A808" s="231"/>
      <c r="B808" s="231"/>
      <c r="C808" s="231"/>
      <c r="D808" s="231"/>
      <c r="E808" s="231" t="s">
        <v>333</v>
      </c>
      <c r="F808" s="232">
        <v>208.56</v>
      </c>
      <c r="G808" s="231"/>
      <c r="H808" s="272" t="s">
        <v>332</v>
      </c>
      <c r="I808" s="272"/>
      <c r="J808" s="232">
        <v>1069.33</v>
      </c>
    </row>
    <row r="809" spans="1:10" ht="50.1" customHeight="1" thickBot="1" x14ac:dyDescent="0.25">
      <c r="A809" s="249"/>
      <c r="B809" s="249"/>
      <c r="C809" s="249"/>
      <c r="D809" s="249"/>
      <c r="E809" s="249"/>
      <c r="F809" s="249"/>
      <c r="G809" s="249" t="s">
        <v>331</v>
      </c>
      <c r="H809" s="233">
        <v>11</v>
      </c>
      <c r="I809" s="249" t="s">
        <v>330</v>
      </c>
      <c r="J809" s="252">
        <v>11762.63</v>
      </c>
    </row>
    <row r="810" spans="1:10" ht="0.95" customHeight="1" thickTop="1" x14ac:dyDescent="0.2">
      <c r="A810" s="178"/>
      <c r="B810" s="178"/>
      <c r="C810" s="178"/>
      <c r="D810" s="178"/>
      <c r="E810" s="178"/>
      <c r="F810" s="178"/>
      <c r="G810" s="178"/>
      <c r="H810" s="178"/>
      <c r="I810" s="178"/>
      <c r="J810" s="178"/>
    </row>
    <row r="811" spans="1:10" ht="18" customHeight="1" x14ac:dyDescent="0.2">
      <c r="A811" s="237" t="s">
        <v>179</v>
      </c>
      <c r="B811" s="239" t="s">
        <v>30</v>
      </c>
      <c r="C811" s="237" t="s">
        <v>31</v>
      </c>
      <c r="D811" s="237" t="s">
        <v>7</v>
      </c>
      <c r="E811" s="260" t="s">
        <v>360</v>
      </c>
      <c r="F811" s="260"/>
      <c r="G811" s="238" t="s">
        <v>32</v>
      </c>
      <c r="H811" s="239" t="s">
        <v>33</v>
      </c>
      <c r="I811" s="239" t="s">
        <v>34</v>
      </c>
      <c r="J811" s="239" t="s">
        <v>8</v>
      </c>
    </row>
    <row r="812" spans="1:10" ht="39" customHeight="1" x14ac:dyDescent="0.2">
      <c r="A812" s="243" t="s">
        <v>359</v>
      </c>
      <c r="B812" s="245" t="s">
        <v>138</v>
      </c>
      <c r="C812" s="243" t="s">
        <v>37</v>
      </c>
      <c r="D812" s="243" t="s">
        <v>139</v>
      </c>
      <c r="E812" s="274" t="s">
        <v>413</v>
      </c>
      <c r="F812" s="274"/>
      <c r="G812" s="244" t="s">
        <v>80</v>
      </c>
      <c r="H812" s="182">
        <v>1</v>
      </c>
      <c r="I812" s="246">
        <v>857.58</v>
      </c>
      <c r="J812" s="246">
        <v>857.58</v>
      </c>
    </row>
    <row r="813" spans="1:10" ht="39" customHeight="1" x14ac:dyDescent="0.2">
      <c r="A813" s="222" t="s">
        <v>397</v>
      </c>
      <c r="B813" s="181" t="s">
        <v>412</v>
      </c>
      <c r="C813" s="222" t="s">
        <v>37</v>
      </c>
      <c r="D813" s="222" t="s">
        <v>411</v>
      </c>
      <c r="E813" s="271" t="s">
        <v>403</v>
      </c>
      <c r="F813" s="271"/>
      <c r="G813" s="179" t="s">
        <v>55</v>
      </c>
      <c r="H813" s="180">
        <v>2.1100000000000001E-2</v>
      </c>
      <c r="I813" s="187">
        <v>442.11</v>
      </c>
      <c r="J813" s="187">
        <v>9.32</v>
      </c>
    </row>
    <row r="814" spans="1:10" ht="24" customHeight="1" x14ac:dyDescent="0.2">
      <c r="A814" s="222" t="s">
        <v>397</v>
      </c>
      <c r="B814" s="181" t="s">
        <v>410</v>
      </c>
      <c r="C814" s="222" t="s">
        <v>37</v>
      </c>
      <c r="D814" s="222" t="s">
        <v>409</v>
      </c>
      <c r="E814" s="271" t="s">
        <v>403</v>
      </c>
      <c r="F814" s="271"/>
      <c r="G814" s="179" t="s">
        <v>406</v>
      </c>
      <c r="H814" s="180">
        <v>9.1904000000000003</v>
      </c>
      <c r="I814" s="187">
        <v>24.84</v>
      </c>
      <c r="J814" s="187">
        <v>228.28</v>
      </c>
    </row>
    <row r="815" spans="1:10" ht="24" customHeight="1" x14ac:dyDescent="0.2">
      <c r="A815" s="222" t="s">
        <v>397</v>
      </c>
      <c r="B815" s="181" t="s">
        <v>408</v>
      </c>
      <c r="C815" s="222" t="s">
        <v>37</v>
      </c>
      <c r="D815" s="222" t="s">
        <v>407</v>
      </c>
      <c r="E815" s="271" t="s">
        <v>403</v>
      </c>
      <c r="F815" s="271"/>
      <c r="G815" s="179" t="s">
        <v>406</v>
      </c>
      <c r="H815" s="180">
        <v>7.2210999999999999</v>
      </c>
      <c r="I815" s="187">
        <v>20.28</v>
      </c>
      <c r="J815" s="187">
        <v>146.44</v>
      </c>
    </row>
    <row r="816" spans="1:10" ht="39" customHeight="1" x14ac:dyDescent="0.2">
      <c r="A816" s="222" t="s">
        <v>397</v>
      </c>
      <c r="B816" s="181" t="s">
        <v>405</v>
      </c>
      <c r="C816" s="222" t="s">
        <v>37</v>
      </c>
      <c r="D816" s="222" t="s">
        <v>404</v>
      </c>
      <c r="E816" s="271" t="s">
        <v>403</v>
      </c>
      <c r="F816" s="271"/>
      <c r="G816" s="179" t="s">
        <v>55</v>
      </c>
      <c r="H816" s="180">
        <v>0.40679999999999999</v>
      </c>
      <c r="I816" s="187">
        <v>530.35</v>
      </c>
      <c r="J816" s="187">
        <v>215.74</v>
      </c>
    </row>
    <row r="817" spans="1:10" ht="26.1" customHeight="1" x14ac:dyDescent="0.2">
      <c r="A817" s="222" t="s">
        <v>397</v>
      </c>
      <c r="B817" s="181" t="s">
        <v>402</v>
      </c>
      <c r="C817" s="222" t="s">
        <v>37</v>
      </c>
      <c r="D817" s="222" t="s">
        <v>401</v>
      </c>
      <c r="E817" s="271" t="s">
        <v>394</v>
      </c>
      <c r="F817" s="271"/>
      <c r="G817" s="179" t="s">
        <v>55</v>
      </c>
      <c r="H817" s="180">
        <v>3.7699999999999997E-2</v>
      </c>
      <c r="I817" s="187">
        <v>929.54</v>
      </c>
      <c r="J817" s="187">
        <v>35.04</v>
      </c>
    </row>
    <row r="818" spans="1:10" ht="26.1" customHeight="1" x14ac:dyDescent="0.2">
      <c r="A818" s="222" t="s">
        <v>397</v>
      </c>
      <c r="B818" s="181" t="s">
        <v>400</v>
      </c>
      <c r="C818" s="222" t="s">
        <v>37</v>
      </c>
      <c r="D818" s="222" t="s">
        <v>399</v>
      </c>
      <c r="E818" s="271" t="s">
        <v>394</v>
      </c>
      <c r="F818" s="271"/>
      <c r="G818" s="179" t="s">
        <v>398</v>
      </c>
      <c r="H818" s="180">
        <v>1.163</v>
      </c>
      <c r="I818" s="187">
        <v>11.02</v>
      </c>
      <c r="J818" s="187">
        <v>12.81</v>
      </c>
    </row>
    <row r="819" spans="1:10" ht="39" customHeight="1" x14ac:dyDescent="0.2">
      <c r="A819" s="222" t="s">
        <v>397</v>
      </c>
      <c r="B819" s="181" t="s">
        <v>396</v>
      </c>
      <c r="C819" s="222" t="s">
        <v>37</v>
      </c>
      <c r="D819" s="222" t="s">
        <v>395</v>
      </c>
      <c r="E819" s="271" t="s">
        <v>394</v>
      </c>
      <c r="F819" s="271"/>
      <c r="G819" s="179" t="s">
        <v>45</v>
      </c>
      <c r="H819" s="180">
        <v>0.377</v>
      </c>
      <c r="I819" s="187">
        <v>70.13</v>
      </c>
      <c r="J819" s="187">
        <v>26.43</v>
      </c>
    </row>
    <row r="820" spans="1:10" ht="26.1" customHeight="1" x14ac:dyDescent="0.2">
      <c r="A820" s="226" t="s">
        <v>372</v>
      </c>
      <c r="B820" s="184" t="s">
        <v>393</v>
      </c>
      <c r="C820" s="226" t="s">
        <v>37</v>
      </c>
      <c r="D820" s="226" t="s">
        <v>392</v>
      </c>
      <c r="E820" s="275" t="s">
        <v>391</v>
      </c>
      <c r="F820" s="275"/>
      <c r="G820" s="186" t="s">
        <v>130</v>
      </c>
      <c r="H820" s="183">
        <v>269.89139999999998</v>
      </c>
      <c r="I820" s="185">
        <v>0.68</v>
      </c>
      <c r="J820" s="185">
        <v>183.52</v>
      </c>
    </row>
    <row r="821" spans="1:10" x14ac:dyDescent="0.2">
      <c r="A821" s="231"/>
      <c r="B821" s="231"/>
      <c r="C821" s="231"/>
      <c r="D821" s="231"/>
      <c r="E821" s="231" t="s">
        <v>336</v>
      </c>
      <c r="F821" s="232">
        <v>313.31</v>
      </c>
      <c r="G821" s="231" t="s">
        <v>335</v>
      </c>
      <c r="H821" s="232">
        <v>0</v>
      </c>
      <c r="I821" s="231" t="s">
        <v>334</v>
      </c>
      <c r="J821" s="232">
        <v>313.31</v>
      </c>
    </row>
    <row r="822" spans="1:10" x14ac:dyDescent="0.2">
      <c r="A822" s="231"/>
      <c r="B822" s="231"/>
      <c r="C822" s="231"/>
      <c r="D822" s="231"/>
      <c r="E822" s="231" t="s">
        <v>333</v>
      </c>
      <c r="F822" s="232">
        <v>207.79</v>
      </c>
      <c r="G822" s="231"/>
      <c r="H822" s="272" t="s">
        <v>332</v>
      </c>
      <c r="I822" s="272"/>
      <c r="J822" s="232">
        <v>1065.3699999999999</v>
      </c>
    </row>
    <row r="823" spans="1:10" ht="50.1" customHeight="1" thickBot="1" x14ac:dyDescent="0.25">
      <c r="A823" s="249"/>
      <c r="B823" s="249"/>
      <c r="C823" s="249"/>
      <c r="D823" s="249"/>
      <c r="E823" s="249"/>
      <c r="F823" s="249"/>
      <c r="G823" s="249" t="s">
        <v>331</v>
      </c>
      <c r="H823" s="233">
        <v>11</v>
      </c>
      <c r="I823" s="249" t="s">
        <v>330</v>
      </c>
      <c r="J823" s="252">
        <v>11719.07</v>
      </c>
    </row>
    <row r="824" spans="1:10" ht="0.95" customHeight="1" thickTop="1" x14ac:dyDescent="0.2">
      <c r="A824" s="178"/>
      <c r="B824" s="178"/>
      <c r="C824" s="178"/>
      <c r="D824" s="178"/>
      <c r="E824" s="178"/>
      <c r="F824" s="178"/>
      <c r="G824" s="178"/>
      <c r="H824" s="178"/>
      <c r="I824" s="178"/>
      <c r="J824" s="178"/>
    </row>
    <row r="825" spans="1:10" ht="18" customHeight="1" x14ac:dyDescent="0.2">
      <c r="A825" s="237" t="s">
        <v>180</v>
      </c>
      <c r="B825" s="239" t="s">
        <v>30</v>
      </c>
      <c r="C825" s="237" t="s">
        <v>31</v>
      </c>
      <c r="D825" s="237" t="s">
        <v>7</v>
      </c>
      <c r="E825" s="260" t="s">
        <v>360</v>
      </c>
      <c r="F825" s="260"/>
      <c r="G825" s="238" t="s">
        <v>32</v>
      </c>
      <c r="H825" s="239" t="s">
        <v>33</v>
      </c>
      <c r="I825" s="239" t="s">
        <v>34</v>
      </c>
      <c r="J825" s="239" t="s">
        <v>8</v>
      </c>
    </row>
    <row r="826" spans="1:10" ht="26.1" customHeight="1" x14ac:dyDescent="0.2">
      <c r="A826" s="243" t="s">
        <v>359</v>
      </c>
      <c r="B826" s="245" t="s">
        <v>141</v>
      </c>
      <c r="C826" s="243" t="s">
        <v>94</v>
      </c>
      <c r="D826" s="243" t="s">
        <v>390</v>
      </c>
      <c r="E826" s="274" t="s">
        <v>357</v>
      </c>
      <c r="F826" s="274"/>
      <c r="G826" s="244" t="s">
        <v>96</v>
      </c>
      <c r="H826" s="182">
        <v>1</v>
      </c>
      <c r="I826" s="246">
        <v>364.06</v>
      </c>
      <c r="J826" s="246">
        <v>364.06</v>
      </c>
    </row>
    <row r="827" spans="1:10" ht="20.100000000000001" customHeight="1" x14ac:dyDescent="0.2">
      <c r="A827" s="237" t="s">
        <v>389</v>
      </c>
      <c r="B827" s="239" t="s">
        <v>30</v>
      </c>
      <c r="C827" s="237" t="s">
        <v>31</v>
      </c>
      <c r="D827" s="237" t="s">
        <v>388</v>
      </c>
      <c r="E827" s="239" t="s">
        <v>349</v>
      </c>
      <c r="F827" s="269" t="s">
        <v>387</v>
      </c>
      <c r="G827" s="269"/>
      <c r="H827" s="269"/>
      <c r="I827" s="269"/>
      <c r="J827" s="239" t="s">
        <v>346</v>
      </c>
    </row>
    <row r="828" spans="1:10" ht="24" customHeight="1" x14ac:dyDescent="0.2">
      <c r="A828" s="226" t="s">
        <v>372</v>
      </c>
      <c r="B828" s="184" t="s">
        <v>386</v>
      </c>
      <c r="C828" s="226" t="s">
        <v>94</v>
      </c>
      <c r="D828" s="226" t="s">
        <v>385</v>
      </c>
      <c r="E828" s="183">
        <v>0.29599999999999999</v>
      </c>
      <c r="F828" s="226"/>
      <c r="G828" s="226"/>
      <c r="H828" s="226"/>
      <c r="I828" s="227">
        <v>19.4893</v>
      </c>
      <c r="J828" s="227">
        <v>5.7687999999999997</v>
      </c>
    </row>
    <row r="829" spans="1:10" ht="20.100000000000001" customHeight="1" x14ac:dyDescent="0.2">
      <c r="A829" s="262"/>
      <c r="B829" s="262"/>
      <c r="C829" s="262"/>
      <c r="D829" s="262"/>
      <c r="E829" s="262"/>
      <c r="F829" s="262" t="s">
        <v>384</v>
      </c>
      <c r="G829" s="262"/>
      <c r="H829" s="262"/>
      <c r="I829" s="262"/>
      <c r="J829" s="234">
        <v>5.7687999999999997</v>
      </c>
    </row>
    <row r="830" spans="1:10" ht="20.100000000000001" customHeight="1" x14ac:dyDescent="0.2">
      <c r="A830" s="262"/>
      <c r="B830" s="262"/>
      <c r="C830" s="262"/>
      <c r="D830" s="262"/>
      <c r="E830" s="262"/>
      <c r="F830" s="262" t="s">
        <v>383</v>
      </c>
      <c r="G830" s="262"/>
      <c r="H830" s="262"/>
      <c r="I830" s="262"/>
      <c r="J830" s="234">
        <v>0</v>
      </c>
    </row>
    <row r="831" spans="1:10" ht="20.100000000000001" customHeight="1" x14ac:dyDescent="0.2">
      <c r="A831" s="262"/>
      <c r="B831" s="262"/>
      <c r="C831" s="262"/>
      <c r="D831" s="262"/>
      <c r="E831" s="262"/>
      <c r="F831" s="262" t="s">
        <v>356</v>
      </c>
      <c r="G831" s="262"/>
      <c r="H831" s="262"/>
      <c r="I831" s="262"/>
      <c r="J831" s="234">
        <v>5.7687999999999997</v>
      </c>
    </row>
    <row r="832" spans="1:10" ht="20.100000000000001" customHeight="1" x14ac:dyDescent="0.2">
      <c r="A832" s="262"/>
      <c r="B832" s="262"/>
      <c r="C832" s="262"/>
      <c r="D832" s="262"/>
      <c r="E832" s="262"/>
      <c r="F832" s="262" t="s">
        <v>355</v>
      </c>
      <c r="G832" s="262"/>
      <c r="H832" s="262"/>
      <c r="I832" s="262"/>
      <c r="J832" s="234">
        <v>0</v>
      </c>
    </row>
    <row r="833" spans="1:10" ht="20.100000000000001" customHeight="1" x14ac:dyDescent="0.2">
      <c r="A833" s="262"/>
      <c r="B833" s="262"/>
      <c r="C833" s="262"/>
      <c r="D833" s="262"/>
      <c r="E833" s="262"/>
      <c r="F833" s="262" t="s">
        <v>354</v>
      </c>
      <c r="G833" s="262"/>
      <c r="H833" s="262"/>
      <c r="I833" s="262"/>
      <c r="J833" s="234">
        <v>0</v>
      </c>
    </row>
    <row r="834" spans="1:10" ht="20.100000000000001" customHeight="1" x14ac:dyDescent="0.2">
      <c r="A834" s="262"/>
      <c r="B834" s="262"/>
      <c r="C834" s="262"/>
      <c r="D834" s="262"/>
      <c r="E834" s="262"/>
      <c r="F834" s="262" t="s">
        <v>353</v>
      </c>
      <c r="G834" s="262"/>
      <c r="H834" s="262"/>
      <c r="I834" s="262"/>
      <c r="J834" s="234">
        <v>1</v>
      </c>
    </row>
    <row r="835" spans="1:10" ht="20.100000000000001" customHeight="1" x14ac:dyDescent="0.2">
      <c r="A835" s="262"/>
      <c r="B835" s="262"/>
      <c r="C835" s="262"/>
      <c r="D835" s="262"/>
      <c r="E835" s="262"/>
      <c r="F835" s="262" t="s">
        <v>352</v>
      </c>
      <c r="G835" s="262"/>
      <c r="H835" s="262"/>
      <c r="I835" s="262"/>
      <c r="J835" s="234">
        <v>5.7687999999999997</v>
      </c>
    </row>
    <row r="836" spans="1:10" ht="20.100000000000001" customHeight="1" x14ac:dyDescent="0.2">
      <c r="A836" s="237" t="s">
        <v>351</v>
      </c>
      <c r="B836" s="239" t="s">
        <v>31</v>
      </c>
      <c r="C836" s="237" t="s">
        <v>30</v>
      </c>
      <c r="D836" s="237" t="s">
        <v>350</v>
      </c>
      <c r="E836" s="239" t="s">
        <v>349</v>
      </c>
      <c r="F836" s="239" t="s">
        <v>348</v>
      </c>
      <c r="G836" s="269" t="s">
        <v>347</v>
      </c>
      <c r="H836" s="269"/>
      <c r="I836" s="269"/>
      <c r="J836" s="239" t="s">
        <v>346</v>
      </c>
    </row>
    <row r="837" spans="1:10" ht="39" customHeight="1" x14ac:dyDescent="0.2">
      <c r="A837" s="222" t="s">
        <v>339</v>
      </c>
      <c r="B837" s="181" t="s">
        <v>94</v>
      </c>
      <c r="C837" s="222">
        <v>1107891</v>
      </c>
      <c r="D837" s="222" t="s">
        <v>382</v>
      </c>
      <c r="E837" s="180">
        <v>0.44</v>
      </c>
      <c r="F837" s="179" t="s">
        <v>55</v>
      </c>
      <c r="G837" s="270">
        <v>283.58</v>
      </c>
      <c r="H837" s="270"/>
      <c r="I837" s="271"/>
      <c r="J837" s="221">
        <v>124.7752</v>
      </c>
    </row>
    <row r="838" spans="1:10" ht="26.1" customHeight="1" x14ac:dyDescent="0.2">
      <c r="A838" s="222" t="s">
        <v>339</v>
      </c>
      <c r="B838" s="181" t="s">
        <v>94</v>
      </c>
      <c r="C838" s="222">
        <v>4805750</v>
      </c>
      <c r="D838" s="222" t="s">
        <v>381</v>
      </c>
      <c r="E838" s="180">
        <v>0.7</v>
      </c>
      <c r="F838" s="179" t="s">
        <v>55</v>
      </c>
      <c r="G838" s="270">
        <v>39.47</v>
      </c>
      <c r="H838" s="270"/>
      <c r="I838" s="271"/>
      <c r="J838" s="221">
        <v>27.629000000000001</v>
      </c>
    </row>
    <row r="839" spans="1:10" ht="39" customHeight="1" x14ac:dyDescent="0.2">
      <c r="A839" s="222" t="s">
        <v>339</v>
      </c>
      <c r="B839" s="181" t="s">
        <v>94</v>
      </c>
      <c r="C839" s="222">
        <v>3103302</v>
      </c>
      <c r="D839" s="222" t="s">
        <v>338</v>
      </c>
      <c r="E839" s="180">
        <v>2.73</v>
      </c>
      <c r="F839" s="179" t="s">
        <v>45</v>
      </c>
      <c r="G839" s="270">
        <v>71.930000000000007</v>
      </c>
      <c r="H839" s="270"/>
      <c r="I839" s="271"/>
      <c r="J839" s="221">
        <v>196.3689</v>
      </c>
    </row>
    <row r="840" spans="1:10" ht="24" customHeight="1" x14ac:dyDescent="0.2">
      <c r="A840" s="222" t="s">
        <v>339</v>
      </c>
      <c r="B840" s="181" t="s">
        <v>94</v>
      </c>
      <c r="C840" s="222">
        <v>4816016</v>
      </c>
      <c r="D840" s="222" t="s">
        <v>380</v>
      </c>
      <c r="E840" s="180">
        <v>0.22</v>
      </c>
      <c r="F840" s="179" t="s">
        <v>55</v>
      </c>
      <c r="G840" s="270">
        <v>39.36</v>
      </c>
      <c r="H840" s="270"/>
      <c r="I840" s="271"/>
      <c r="J840" s="221">
        <v>8.6592000000000002</v>
      </c>
    </row>
    <row r="841" spans="1:10" ht="20.100000000000001" customHeight="1" x14ac:dyDescent="0.2">
      <c r="A841" s="262"/>
      <c r="B841" s="262"/>
      <c r="C841" s="262"/>
      <c r="D841" s="262"/>
      <c r="E841" s="262"/>
      <c r="F841" s="262" t="s">
        <v>337</v>
      </c>
      <c r="G841" s="262"/>
      <c r="H841" s="262"/>
      <c r="I841" s="262"/>
      <c r="J841" s="234">
        <v>357.4323</v>
      </c>
    </row>
    <row r="842" spans="1:10" ht="20.100000000000001" customHeight="1" x14ac:dyDescent="0.2">
      <c r="A842" s="237" t="s">
        <v>379</v>
      </c>
      <c r="B842" s="239" t="s">
        <v>31</v>
      </c>
      <c r="C842" s="237" t="s">
        <v>372</v>
      </c>
      <c r="D842" s="237" t="s">
        <v>378</v>
      </c>
      <c r="E842" s="239" t="s">
        <v>30</v>
      </c>
      <c r="F842" s="239" t="s">
        <v>349</v>
      </c>
      <c r="G842" s="238" t="s">
        <v>348</v>
      </c>
      <c r="H842" s="269" t="s">
        <v>347</v>
      </c>
      <c r="I842" s="269"/>
      <c r="J842" s="239" t="s">
        <v>346</v>
      </c>
    </row>
    <row r="843" spans="1:10" ht="39" customHeight="1" x14ac:dyDescent="0.2">
      <c r="A843" s="222" t="s">
        <v>377</v>
      </c>
      <c r="B843" s="181" t="s">
        <v>94</v>
      </c>
      <c r="C843" s="222">
        <v>4816016</v>
      </c>
      <c r="D843" s="222" t="s">
        <v>376</v>
      </c>
      <c r="E843" s="181">
        <v>5915407</v>
      </c>
      <c r="F843" s="180">
        <v>0.33</v>
      </c>
      <c r="G843" s="179" t="s">
        <v>375</v>
      </c>
      <c r="H843" s="270">
        <v>2.6</v>
      </c>
      <c r="I843" s="271"/>
      <c r="J843" s="221">
        <v>0.85799999999999998</v>
      </c>
    </row>
    <row r="844" spans="1:10" ht="20.100000000000001" customHeight="1" x14ac:dyDescent="0.2">
      <c r="A844" s="262"/>
      <c r="B844" s="262"/>
      <c r="C844" s="262"/>
      <c r="D844" s="262"/>
      <c r="E844" s="262"/>
      <c r="F844" s="262" t="s">
        <v>374</v>
      </c>
      <c r="G844" s="262"/>
      <c r="H844" s="262"/>
      <c r="I844" s="262"/>
      <c r="J844" s="234">
        <v>0.85799999999999998</v>
      </c>
    </row>
    <row r="845" spans="1:10" ht="20.100000000000001" customHeight="1" x14ac:dyDescent="0.2">
      <c r="A845" s="237" t="s">
        <v>373</v>
      </c>
      <c r="B845" s="239" t="s">
        <v>31</v>
      </c>
      <c r="C845" s="237" t="s">
        <v>372</v>
      </c>
      <c r="D845" s="237" t="s">
        <v>367</v>
      </c>
      <c r="E845" s="239" t="s">
        <v>349</v>
      </c>
      <c r="F845" s="239" t="s">
        <v>348</v>
      </c>
      <c r="G845" s="273" t="s">
        <v>371</v>
      </c>
      <c r="H845" s="269"/>
      <c r="I845" s="269"/>
      <c r="J845" s="239" t="s">
        <v>346</v>
      </c>
    </row>
    <row r="846" spans="1:10" ht="20.100000000000001" customHeight="1" x14ac:dyDescent="0.2">
      <c r="A846" s="238"/>
      <c r="B846" s="238"/>
      <c r="C846" s="238"/>
      <c r="D846" s="238"/>
      <c r="E846" s="238"/>
      <c r="F846" s="238"/>
      <c r="G846" s="238" t="s">
        <v>370</v>
      </c>
      <c r="H846" s="238" t="s">
        <v>369</v>
      </c>
      <c r="I846" s="238" t="s">
        <v>368</v>
      </c>
      <c r="J846" s="238"/>
    </row>
    <row r="847" spans="1:10" ht="50.1" customHeight="1" x14ac:dyDescent="0.2">
      <c r="A847" s="222" t="s">
        <v>367</v>
      </c>
      <c r="B847" s="181" t="s">
        <v>94</v>
      </c>
      <c r="C847" s="222">
        <v>4816016</v>
      </c>
      <c r="D847" s="222" t="s">
        <v>366</v>
      </c>
      <c r="E847" s="180">
        <v>0.33</v>
      </c>
      <c r="F847" s="179" t="s">
        <v>365</v>
      </c>
      <c r="G847" s="181" t="s">
        <v>364</v>
      </c>
      <c r="H847" s="181" t="s">
        <v>363</v>
      </c>
      <c r="I847" s="181" t="s">
        <v>362</v>
      </c>
      <c r="J847" s="221">
        <v>0</v>
      </c>
    </row>
    <row r="848" spans="1:10" ht="20.100000000000001" customHeight="1" x14ac:dyDescent="0.2">
      <c r="A848" s="262"/>
      <c r="B848" s="262"/>
      <c r="C848" s="262"/>
      <c r="D848" s="262"/>
      <c r="E848" s="262"/>
      <c r="F848" s="262" t="s">
        <v>361</v>
      </c>
      <c r="G848" s="262"/>
      <c r="H848" s="262"/>
      <c r="I848" s="262"/>
      <c r="J848" s="234">
        <v>0</v>
      </c>
    </row>
    <row r="849" spans="1:10" x14ac:dyDescent="0.2">
      <c r="A849" s="231"/>
      <c r="B849" s="231"/>
      <c r="C849" s="231"/>
      <c r="D849" s="231"/>
      <c r="E849" s="231" t="s">
        <v>336</v>
      </c>
      <c r="F849" s="232">
        <v>163.93529240000001</v>
      </c>
      <c r="G849" s="231" t="s">
        <v>335</v>
      </c>
      <c r="H849" s="232">
        <v>0</v>
      </c>
      <c r="I849" s="231" t="s">
        <v>334</v>
      </c>
      <c r="J849" s="232">
        <v>163.93529253335521</v>
      </c>
    </row>
    <row r="850" spans="1:10" x14ac:dyDescent="0.2">
      <c r="A850" s="231"/>
      <c r="B850" s="231"/>
      <c r="C850" s="231"/>
      <c r="D850" s="231"/>
      <c r="E850" s="231" t="s">
        <v>333</v>
      </c>
      <c r="F850" s="232">
        <v>88.21</v>
      </c>
      <c r="G850" s="231"/>
      <c r="H850" s="272" t="s">
        <v>332</v>
      </c>
      <c r="I850" s="272"/>
      <c r="J850" s="232">
        <v>452.27</v>
      </c>
    </row>
    <row r="851" spans="1:10" ht="50.1" customHeight="1" thickBot="1" x14ac:dyDescent="0.25">
      <c r="A851" s="249"/>
      <c r="B851" s="249"/>
      <c r="C851" s="249"/>
      <c r="D851" s="249"/>
      <c r="E851" s="249"/>
      <c r="F851" s="249"/>
      <c r="G851" s="249" t="s">
        <v>331</v>
      </c>
      <c r="H851" s="233">
        <v>1</v>
      </c>
      <c r="I851" s="249" t="s">
        <v>330</v>
      </c>
      <c r="J851" s="252">
        <v>452.27</v>
      </c>
    </row>
    <row r="852" spans="1:10" ht="0.95" customHeight="1" thickTop="1" x14ac:dyDescent="0.2">
      <c r="A852" s="178"/>
      <c r="B852" s="178"/>
      <c r="C852" s="178"/>
      <c r="D852" s="178"/>
      <c r="E852" s="178"/>
      <c r="F852" s="178"/>
      <c r="G852" s="178"/>
      <c r="H852" s="178"/>
      <c r="I852" s="178"/>
      <c r="J852" s="178"/>
    </row>
    <row r="853" spans="1:10" ht="18" customHeight="1" x14ac:dyDescent="0.2">
      <c r="A853" s="237" t="s">
        <v>762</v>
      </c>
      <c r="B853" s="239" t="s">
        <v>30</v>
      </c>
      <c r="C853" s="237" t="s">
        <v>31</v>
      </c>
      <c r="D853" s="237" t="s">
        <v>7</v>
      </c>
      <c r="E853" s="260" t="s">
        <v>360</v>
      </c>
      <c r="F853" s="260"/>
      <c r="G853" s="238" t="s">
        <v>32</v>
      </c>
      <c r="H853" s="239" t="s">
        <v>33</v>
      </c>
      <c r="I853" s="239" t="s">
        <v>34</v>
      </c>
      <c r="J853" s="239" t="s">
        <v>8</v>
      </c>
    </row>
    <row r="854" spans="1:10" ht="26.1" customHeight="1" x14ac:dyDescent="0.2">
      <c r="A854" s="243" t="s">
        <v>359</v>
      </c>
      <c r="B854" s="245" t="s">
        <v>144</v>
      </c>
      <c r="C854" s="243" t="s">
        <v>94</v>
      </c>
      <c r="D854" s="243" t="s">
        <v>358</v>
      </c>
      <c r="E854" s="274" t="s">
        <v>357</v>
      </c>
      <c r="F854" s="274"/>
      <c r="G854" s="244" t="s">
        <v>96</v>
      </c>
      <c r="H854" s="182">
        <v>1</v>
      </c>
      <c r="I854" s="246">
        <v>18659.05</v>
      </c>
      <c r="J854" s="246">
        <v>18659.05</v>
      </c>
    </row>
    <row r="855" spans="1:10" ht="20.100000000000001" customHeight="1" x14ac:dyDescent="0.2">
      <c r="A855" s="262"/>
      <c r="B855" s="262"/>
      <c r="C855" s="262"/>
      <c r="D855" s="262"/>
      <c r="E855" s="262"/>
      <c r="F855" s="262" t="s">
        <v>356</v>
      </c>
      <c r="G855" s="262"/>
      <c r="H855" s="262"/>
      <c r="I855" s="262"/>
      <c r="J855" s="234">
        <v>0</v>
      </c>
    </row>
    <row r="856" spans="1:10" ht="20.100000000000001" customHeight="1" x14ac:dyDescent="0.2">
      <c r="A856" s="262"/>
      <c r="B856" s="262"/>
      <c r="C856" s="262"/>
      <c r="D856" s="262"/>
      <c r="E856" s="262"/>
      <c r="F856" s="262" t="s">
        <v>355</v>
      </c>
      <c r="G856" s="262"/>
      <c r="H856" s="262"/>
      <c r="I856" s="262"/>
      <c r="J856" s="234">
        <v>0</v>
      </c>
    </row>
    <row r="857" spans="1:10" ht="20.100000000000001" customHeight="1" x14ac:dyDescent="0.2">
      <c r="A857" s="262"/>
      <c r="B857" s="262"/>
      <c r="C857" s="262"/>
      <c r="D857" s="262"/>
      <c r="E857" s="262"/>
      <c r="F857" s="262" t="s">
        <v>354</v>
      </c>
      <c r="G857" s="262"/>
      <c r="H857" s="262"/>
      <c r="I857" s="262"/>
      <c r="J857" s="234">
        <v>0</v>
      </c>
    </row>
    <row r="858" spans="1:10" ht="20.100000000000001" customHeight="1" x14ac:dyDescent="0.2">
      <c r="A858" s="262"/>
      <c r="B858" s="262"/>
      <c r="C858" s="262"/>
      <c r="D858" s="262"/>
      <c r="E858" s="262"/>
      <c r="F858" s="262" t="s">
        <v>353</v>
      </c>
      <c r="G858" s="262"/>
      <c r="H858" s="262"/>
      <c r="I858" s="262"/>
      <c r="J858" s="234">
        <v>1</v>
      </c>
    </row>
    <row r="859" spans="1:10" ht="20.100000000000001" customHeight="1" x14ac:dyDescent="0.2">
      <c r="A859" s="262"/>
      <c r="B859" s="262"/>
      <c r="C859" s="262"/>
      <c r="D859" s="262"/>
      <c r="E859" s="262"/>
      <c r="F859" s="262" t="s">
        <v>352</v>
      </c>
      <c r="G859" s="262"/>
      <c r="H859" s="262"/>
      <c r="I859" s="262"/>
      <c r="J859" s="234">
        <v>0</v>
      </c>
    </row>
    <row r="860" spans="1:10" ht="20.100000000000001" customHeight="1" x14ac:dyDescent="0.2">
      <c r="A860" s="237" t="s">
        <v>351</v>
      </c>
      <c r="B860" s="239" t="s">
        <v>31</v>
      </c>
      <c r="C860" s="237" t="s">
        <v>30</v>
      </c>
      <c r="D860" s="237" t="s">
        <v>350</v>
      </c>
      <c r="E860" s="239" t="s">
        <v>349</v>
      </c>
      <c r="F860" s="239" t="s">
        <v>348</v>
      </c>
      <c r="G860" s="269" t="s">
        <v>347</v>
      </c>
      <c r="H860" s="269"/>
      <c r="I860" s="269"/>
      <c r="J860" s="239" t="s">
        <v>346</v>
      </c>
    </row>
    <row r="861" spans="1:10" ht="24" customHeight="1" x14ac:dyDescent="0.2">
      <c r="A861" s="222" t="s">
        <v>339</v>
      </c>
      <c r="B861" s="181" t="s">
        <v>94</v>
      </c>
      <c r="C861" s="222">
        <v>1100657</v>
      </c>
      <c r="D861" s="222" t="s">
        <v>345</v>
      </c>
      <c r="E861" s="180">
        <v>9.75</v>
      </c>
      <c r="F861" s="179" t="s">
        <v>55</v>
      </c>
      <c r="G861" s="270">
        <v>3.09</v>
      </c>
      <c r="H861" s="270"/>
      <c r="I861" s="271"/>
      <c r="J861" s="221">
        <v>30.127500000000001</v>
      </c>
    </row>
    <row r="862" spans="1:10" ht="26.1" customHeight="1" x14ac:dyDescent="0.2">
      <c r="A862" s="222" t="s">
        <v>339</v>
      </c>
      <c r="B862" s="181" t="s">
        <v>94</v>
      </c>
      <c r="C862" s="222">
        <v>1109669</v>
      </c>
      <c r="D862" s="222" t="s">
        <v>344</v>
      </c>
      <c r="E862" s="180">
        <v>0.67500000000000004</v>
      </c>
      <c r="F862" s="179" t="s">
        <v>55</v>
      </c>
      <c r="G862" s="270">
        <v>444.49</v>
      </c>
      <c r="H862" s="270"/>
      <c r="I862" s="271"/>
      <c r="J862" s="221">
        <v>300.0308</v>
      </c>
    </row>
    <row r="863" spans="1:10" ht="26.1" customHeight="1" x14ac:dyDescent="0.2">
      <c r="A863" s="222" t="s">
        <v>339</v>
      </c>
      <c r="B863" s="181" t="s">
        <v>94</v>
      </c>
      <c r="C863" s="222">
        <v>407819</v>
      </c>
      <c r="D863" s="222" t="s">
        <v>343</v>
      </c>
      <c r="E863" s="180">
        <v>713.5</v>
      </c>
      <c r="F863" s="179" t="s">
        <v>342</v>
      </c>
      <c r="G863" s="270">
        <v>11.96</v>
      </c>
      <c r="H863" s="270"/>
      <c r="I863" s="271"/>
      <c r="J863" s="221">
        <v>8533.4599999999991</v>
      </c>
    </row>
    <row r="864" spans="1:10" ht="26.1" customHeight="1" x14ac:dyDescent="0.2">
      <c r="A864" s="222" t="s">
        <v>339</v>
      </c>
      <c r="B864" s="181" t="s">
        <v>94</v>
      </c>
      <c r="C864" s="222">
        <v>1107892</v>
      </c>
      <c r="D864" s="222" t="s">
        <v>341</v>
      </c>
      <c r="E864" s="180">
        <v>9.75</v>
      </c>
      <c r="F864" s="179" t="s">
        <v>55</v>
      </c>
      <c r="G864" s="270">
        <v>420.16</v>
      </c>
      <c r="H864" s="270"/>
      <c r="I864" s="271"/>
      <c r="J864" s="221">
        <v>4096.5600000000004</v>
      </c>
    </row>
    <row r="865" spans="1:10" ht="26.1" customHeight="1" x14ac:dyDescent="0.2">
      <c r="A865" s="222" t="s">
        <v>339</v>
      </c>
      <c r="B865" s="181" t="s">
        <v>94</v>
      </c>
      <c r="C865" s="222">
        <v>1106057</v>
      </c>
      <c r="D865" s="222" t="s">
        <v>340</v>
      </c>
      <c r="E865" s="180">
        <v>2.25</v>
      </c>
      <c r="F865" s="179" t="s">
        <v>55</v>
      </c>
      <c r="G865" s="270">
        <v>406.9</v>
      </c>
      <c r="H865" s="270"/>
      <c r="I865" s="271"/>
      <c r="J865" s="221">
        <v>915.52499999999998</v>
      </c>
    </row>
    <row r="866" spans="1:10" ht="39" customHeight="1" x14ac:dyDescent="0.2">
      <c r="A866" s="222" t="s">
        <v>339</v>
      </c>
      <c r="B866" s="181" t="s">
        <v>94</v>
      </c>
      <c r="C866" s="222">
        <v>3103302</v>
      </c>
      <c r="D866" s="222" t="s">
        <v>338</v>
      </c>
      <c r="E866" s="180">
        <v>66.5</v>
      </c>
      <c r="F866" s="179" t="s">
        <v>45</v>
      </c>
      <c r="G866" s="270">
        <v>71.930000000000007</v>
      </c>
      <c r="H866" s="270"/>
      <c r="I866" s="271"/>
      <c r="J866" s="221">
        <v>4783.3450000000003</v>
      </c>
    </row>
    <row r="867" spans="1:10" ht="20.100000000000001" customHeight="1" x14ac:dyDescent="0.2">
      <c r="A867" s="262"/>
      <c r="B867" s="262"/>
      <c r="C867" s="262"/>
      <c r="D867" s="262"/>
      <c r="E867" s="262"/>
      <c r="F867" s="262" t="s">
        <v>337</v>
      </c>
      <c r="G867" s="262"/>
      <c r="H867" s="262"/>
      <c r="I867" s="262"/>
      <c r="J867" s="234">
        <v>18659.048299999999</v>
      </c>
    </row>
    <row r="868" spans="1:10" x14ac:dyDescent="0.2">
      <c r="A868" s="231"/>
      <c r="B868" s="231"/>
      <c r="C868" s="231"/>
      <c r="D868" s="231"/>
      <c r="E868" s="231" t="s">
        <v>336</v>
      </c>
      <c r="F868" s="232">
        <v>6355.2600635999997</v>
      </c>
      <c r="G868" s="231" t="s">
        <v>335</v>
      </c>
      <c r="H868" s="232">
        <v>0</v>
      </c>
      <c r="I868" s="231" t="s">
        <v>334</v>
      </c>
      <c r="J868" s="232">
        <v>6355.2600670197562</v>
      </c>
    </row>
    <row r="869" spans="1:10" x14ac:dyDescent="0.2">
      <c r="A869" s="231"/>
      <c r="B869" s="231"/>
      <c r="C869" s="231"/>
      <c r="D869" s="231"/>
      <c r="E869" s="231" t="s">
        <v>333</v>
      </c>
      <c r="F869" s="232">
        <v>4521.08</v>
      </c>
      <c r="G869" s="231"/>
      <c r="H869" s="272" t="s">
        <v>332</v>
      </c>
      <c r="I869" s="272"/>
      <c r="J869" s="232">
        <v>23180.13</v>
      </c>
    </row>
    <row r="870" spans="1:10" ht="50.1" customHeight="1" thickBot="1" x14ac:dyDescent="0.25">
      <c r="A870" s="249"/>
      <c r="B870" s="249"/>
      <c r="C870" s="249"/>
      <c r="D870" s="249"/>
      <c r="E870" s="249"/>
      <c r="F870" s="249"/>
      <c r="G870" s="249" t="s">
        <v>331</v>
      </c>
      <c r="H870" s="233">
        <v>1</v>
      </c>
      <c r="I870" s="249" t="s">
        <v>330</v>
      </c>
      <c r="J870" s="252">
        <v>23180.13</v>
      </c>
    </row>
    <row r="871" spans="1:10" ht="0.95" customHeight="1" thickTop="1" x14ac:dyDescent="0.2">
      <c r="A871" s="178"/>
      <c r="B871" s="178"/>
      <c r="C871" s="178"/>
      <c r="D871" s="178"/>
      <c r="E871" s="178"/>
      <c r="F871" s="178"/>
      <c r="G871" s="178"/>
      <c r="H871" s="178"/>
      <c r="I871" s="178"/>
      <c r="J871" s="178"/>
    </row>
    <row r="872" spans="1:10" x14ac:dyDescent="0.2">
      <c r="A872" s="251"/>
      <c r="B872" s="251"/>
      <c r="C872" s="251"/>
      <c r="D872" s="251"/>
      <c r="E872" s="251"/>
      <c r="F872" s="251"/>
      <c r="G872" s="251"/>
      <c r="H872" s="251"/>
      <c r="I872" s="251"/>
      <c r="J872" s="251"/>
    </row>
    <row r="873" spans="1:10" x14ac:dyDescent="0.2">
      <c r="A873" s="262"/>
      <c r="B873" s="262"/>
      <c r="C873" s="262"/>
      <c r="D873" s="250"/>
      <c r="E873" s="249"/>
      <c r="F873" s="257" t="s">
        <v>24</v>
      </c>
      <c r="G873" s="262"/>
      <c r="H873" s="263">
        <v>9773580.7300000004</v>
      </c>
      <c r="I873" s="262"/>
      <c r="J873" s="262"/>
    </row>
    <row r="874" spans="1:10" x14ac:dyDescent="0.2">
      <c r="A874" s="262"/>
      <c r="B874" s="262"/>
      <c r="C874" s="262"/>
      <c r="D874" s="250"/>
      <c r="E874" s="249"/>
      <c r="F874" s="257" t="s">
        <v>25</v>
      </c>
      <c r="G874" s="262"/>
      <c r="H874" s="263">
        <v>2364814.63</v>
      </c>
      <c r="I874" s="262"/>
      <c r="J874" s="262"/>
    </row>
    <row r="875" spans="1:10" x14ac:dyDescent="0.2">
      <c r="A875" s="262"/>
      <c r="B875" s="262"/>
      <c r="C875" s="262"/>
      <c r="D875" s="250"/>
      <c r="E875" s="249"/>
      <c r="F875" s="257" t="s">
        <v>26</v>
      </c>
      <c r="G875" s="262"/>
      <c r="H875" s="263">
        <v>12138395.359999999</v>
      </c>
      <c r="I875" s="262"/>
      <c r="J875" s="262"/>
    </row>
    <row r="876" spans="1:10" ht="60" customHeight="1" x14ac:dyDescent="0.2">
      <c r="A876" s="248"/>
      <c r="B876" s="248"/>
      <c r="C876" s="248"/>
      <c r="D876" s="248"/>
      <c r="E876" s="248"/>
      <c r="F876" s="248"/>
      <c r="G876" s="248"/>
      <c r="H876" s="248"/>
      <c r="I876" s="248"/>
      <c r="J876" s="248"/>
    </row>
  </sheetData>
  <mergeCells count="779">
    <mergeCell ref="I1:J1"/>
    <mergeCell ref="C2:D2"/>
    <mergeCell ref="E2:F2"/>
    <mergeCell ref="G2:H2"/>
    <mergeCell ref="I2:J2"/>
    <mergeCell ref="A3:J3"/>
    <mergeCell ref="E10:F10"/>
    <mergeCell ref="E11:F11"/>
    <mergeCell ref="E12:F12"/>
    <mergeCell ref="C1:D1"/>
    <mergeCell ref="E1:F1"/>
    <mergeCell ref="G1:H1"/>
    <mergeCell ref="F4:G4"/>
    <mergeCell ref="E5:F5"/>
    <mergeCell ref="E6:F6"/>
    <mergeCell ref="E7:F7"/>
    <mergeCell ref="E8:F8"/>
    <mergeCell ref="E9:F9"/>
    <mergeCell ref="H14:I14"/>
    <mergeCell ref="E17:F17"/>
    <mergeCell ref="E18:F18"/>
    <mergeCell ref="E19:F19"/>
    <mergeCell ref="E20:F20"/>
    <mergeCell ref="E21:F21"/>
    <mergeCell ref="E22:F22"/>
    <mergeCell ref="E23:F23"/>
    <mergeCell ref="E24:F24"/>
    <mergeCell ref="H26:I26"/>
    <mergeCell ref="F29:G29"/>
    <mergeCell ref="E30:F30"/>
    <mergeCell ref="E31:F31"/>
    <mergeCell ref="E32:F32"/>
    <mergeCell ref="E33:F33"/>
    <mergeCell ref="H35:I35"/>
    <mergeCell ref="E38:F38"/>
    <mergeCell ref="E39:F39"/>
    <mergeCell ref="E40:F40"/>
    <mergeCell ref="E41:F41"/>
    <mergeCell ref="E42:F42"/>
    <mergeCell ref="E43:F43"/>
    <mergeCell ref="E44:F44"/>
    <mergeCell ref="E45:F45"/>
    <mergeCell ref="E46:F46"/>
    <mergeCell ref="E71:F71"/>
    <mergeCell ref="H48:I48"/>
    <mergeCell ref="F51:G51"/>
    <mergeCell ref="E64:F64"/>
    <mergeCell ref="E65:F65"/>
    <mergeCell ref="E66:F66"/>
    <mergeCell ref="E67:F67"/>
    <mergeCell ref="E68:F68"/>
    <mergeCell ref="E69:F69"/>
    <mergeCell ref="E70:F70"/>
    <mergeCell ref="H73:I73"/>
    <mergeCell ref="F52:G52"/>
    <mergeCell ref="F53:G53"/>
    <mergeCell ref="E54:F54"/>
    <mergeCell ref="E55:F55"/>
    <mergeCell ref="E56:F56"/>
    <mergeCell ref="E57:F57"/>
    <mergeCell ref="E58:F58"/>
    <mergeCell ref="H60:I60"/>
    <mergeCell ref="E63:F63"/>
    <mergeCell ref="E76:F76"/>
    <mergeCell ref="E77:F77"/>
    <mergeCell ref="E78:F78"/>
    <mergeCell ref="E79:F79"/>
    <mergeCell ref="E80:F80"/>
    <mergeCell ref="E81:F81"/>
    <mergeCell ref="E109:F109"/>
    <mergeCell ref="H83:I83"/>
    <mergeCell ref="E86:F86"/>
    <mergeCell ref="E87:F87"/>
    <mergeCell ref="E110:F110"/>
    <mergeCell ref="E111:F111"/>
    <mergeCell ref="E88:F88"/>
    <mergeCell ref="E89:F89"/>
    <mergeCell ref="H91:I91"/>
    <mergeCell ref="F94:G94"/>
    <mergeCell ref="E95:F95"/>
    <mergeCell ref="E96:F96"/>
    <mergeCell ref="E97:F97"/>
    <mergeCell ref="E100:F100"/>
    <mergeCell ref="E101:F101"/>
    <mergeCell ref="E102:F102"/>
    <mergeCell ref="E103:F103"/>
    <mergeCell ref="H105:I105"/>
    <mergeCell ref="E108:F108"/>
    <mergeCell ref="E98:F98"/>
    <mergeCell ref="E99:F99"/>
    <mergeCell ref="H113:I113"/>
    <mergeCell ref="E116:F116"/>
    <mergeCell ref="E117:F117"/>
    <mergeCell ref="E118:F118"/>
    <mergeCell ref="E119:F119"/>
    <mergeCell ref="H121:I121"/>
    <mergeCell ref="E124:F124"/>
    <mergeCell ref="E125:F125"/>
    <mergeCell ref="E126:F126"/>
    <mergeCell ref="H147:I147"/>
    <mergeCell ref="E150:F150"/>
    <mergeCell ref="E127:F127"/>
    <mergeCell ref="E128:F128"/>
    <mergeCell ref="E129:F129"/>
    <mergeCell ref="E130:F130"/>
    <mergeCell ref="H132:I132"/>
    <mergeCell ref="F135:G135"/>
    <mergeCell ref="E136:F136"/>
    <mergeCell ref="E137:F137"/>
    <mergeCell ref="E138:F138"/>
    <mergeCell ref="E139:F139"/>
    <mergeCell ref="E140:F140"/>
    <mergeCell ref="E141:F141"/>
    <mergeCell ref="E142:F142"/>
    <mergeCell ref="E143:F143"/>
    <mergeCell ref="E144:F144"/>
    <mergeCell ref="E145:F145"/>
    <mergeCell ref="E151:F151"/>
    <mergeCell ref="E152:F152"/>
    <mergeCell ref="E153:F153"/>
    <mergeCell ref="E154:F154"/>
    <mergeCell ref="H167:I167"/>
    <mergeCell ref="F170:G170"/>
    <mergeCell ref="E171:F171"/>
    <mergeCell ref="H156:I156"/>
    <mergeCell ref="E159:F159"/>
    <mergeCell ref="E163:F163"/>
    <mergeCell ref="E164:F164"/>
    <mergeCell ref="E165:F165"/>
    <mergeCell ref="E160:F160"/>
    <mergeCell ref="E161:F161"/>
    <mergeCell ref="E162:F162"/>
    <mergeCell ref="E172:F172"/>
    <mergeCell ref="E198:F198"/>
    <mergeCell ref="A183:E183"/>
    <mergeCell ref="F183:I183"/>
    <mergeCell ref="A184:E184"/>
    <mergeCell ref="F184:I184"/>
    <mergeCell ref="A185:E185"/>
    <mergeCell ref="F185:I185"/>
    <mergeCell ref="A186:E186"/>
    <mergeCell ref="F186:I186"/>
    <mergeCell ref="G187:I187"/>
    <mergeCell ref="G188:I188"/>
    <mergeCell ref="A189:E189"/>
    <mergeCell ref="F189:I189"/>
    <mergeCell ref="H191:I191"/>
    <mergeCell ref="F194:G194"/>
    <mergeCell ref="E195:F195"/>
    <mergeCell ref="E196:F196"/>
    <mergeCell ref="E197:F197"/>
    <mergeCell ref="A182:E182"/>
    <mergeCell ref="F182:I182"/>
    <mergeCell ref="J173:J174"/>
    <mergeCell ref="A176:E176"/>
    <mergeCell ref="F176:I176"/>
    <mergeCell ref="F177:I177"/>
    <mergeCell ref="A180:E180"/>
    <mergeCell ref="F180:I180"/>
    <mergeCell ref="H173:I173"/>
    <mergeCell ref="A181:E181"/>
    <mergeCell ref="F181:I181"/>
    <mergeCell ref="F173:G173"/>
    <mergeCell ref="A173:A174"/>
    <mergeCell ref="B173:B174"/>
    <mergeCell ref="C173:C174"/>
    <mergeCell ref="D173:D174"/>
    <mergeCell ref="E173:E174"/>
    <mergeCell ref="E199:F199"/>
    <mergeCell ref="E200:F200"/>
    <mergeCell ref="E201:F201"/>
    <mergeCell ref="E202:F202"/>
    <mergeCell ref="E203:F203"/>
    <mergeCell ref="H205:I205"/>
    <mergeCell ref="E208:F208"/>
    <mergeCell ref="E209:F209"/>
    <mergeCell ref="E210:F210"/>
    <mergeCell ref="E211:F211"/>
    <mergeCell ref="E212:F212"/>
    <mergeCell ref="E213:F213"/>
    <mergeCell ref="E214:F214"/>
    <mergeCell ref="E215:F215"/>
    <mergeCell ref="E216:F216"/>
    <mergeCell ref="E217:F217"/>
    <mergeCell ref="E218:F218"/>
    <mergeCell ref="H220:I220"/>
    <mergeCell ref="E223:F223"/>
    <mergeCell ref="E224:F224"/>
    <mergeCell ref="E225:F225"/>
    <mergeCell ref="E226:F226"/>
    <mergeCell ref="E227:F227"/>
    <mergeCell ref="H254:I254"/>
    <mergeCell ref="E257:F257"/>
    <mergeCell ref="H229:I229"/>
    <mergeCell ref="E232:F232"/>
    <mergeCell ref="E233:F233"/>
    <mergeCell ref="E234:F234"/>
    <mergeCell ref="E235:F235"/>
    <mergeCell ref="E236:F236"/>
    <mergeCell ref="E237:F237"/>
    <mergeCell ref="E238:F238"/>
    <mergeCell ref="E239:F239"/>
    <mergeCell ref="E240:F240"/>
    <mergeCell ref="H242:I242"/>
    <mergeCell ref="E247:F247"/>
    <mergeCell ref="E248:F248"/>
    <mergeCell ref="E249:F249"/>
    <mergeCell ref="E250:F250"/>
    <mergeCell ref="E251:F251"/>
    <mergeCell ref="E252:F252"/>
    <mergeCell ref="E245:F245"/>
    <mergeCell ref="E246:F246"/>
    <mergeCell ref="E259:F259"/>
    <mergeCell ref="H264:I264"/>
    <mergeCell ref="E267:F267"/>
    <mergeCell ref="E268:F268"/>
    <mergeCell ref="E269:F269"/>
    <mergeCell ref="E258:F258"/>
    <mergeCell ref="E271:F271"/>
    <mergeCell ref="E272:F272"/>
    <mergeCell ref="H274:I274"/>
    <mergeCell ref="E277:F277"/>
    <mergeCell ref="E270:F270"/>
    <mergeCell ref="E260:F260"/>
    <mergeCell ref="E261:F261"/>
    <mergeCell ref="E262:F262"/>
    <mergeCell ref="E278:F278"/>
    <mergeCell ref="E279:F279"/>
    <mergeCell ref="E280:F280"/>
    <mergeCell ref="H282:I282"/>
    <mergeCell ref="E285:F285"/>
    <mergeCell ref="H298:I298"/>
    <mergeCell ref="J298:J299"/>
    <mergeCell ref="A301:E301"/>
    <mergeCell ref="F301:I301"/>
    <mergeCell ref="E286:F286"/>
    <mergeCell ref="E287:F287"/>
    <mergeCell ref="E288:F288"/>
    <mergeCell ref="E289:F289"/>
    <mergeCell ref="E290:F290"/>
    <mergeCell ref="E291:F291"/>
    <mergeCell ref="A298:A299"/>
    <mergeCell ref="B298:B299"/>
    <mergeCell ref="C298:C299"/>
    <mergeCell ref="D298:D299"/>
    <mergeCell ref="E298:E299"/>
    <mergeCell ref="F298:G298"/>
    <mergeCell ref="H293:I293"/>
    <mergeCell ref="E296:F296"/>
    <mergeCell ref="E297:F297"/>
    <mergeCell ref="F302:I302"/>
    <mergeCell ref="A304:E304"/>
    <mergeCell ref="F304:I304"/>
    <mergeCell ref="A305:E305"/>
    <mergeCell ref="F305:I305"/>
    <mergeCell ref="A306:E306"/>
    <mergeCell ref="F306:I306"/>
    <mergeCell ref="A307:E307"/>
    <mergeCell ref="F307:I307"/>
    <mergeCell ref="A308:E308"/>
    <mergeCell ref="F308:I308"/>
    <mergeCell ref="A309:E309"/>
    <mergeCell ref="F309:I309"/>
    <mergeCell ref="A310:E310"/>
    <mergeCell ref="F310:I310"/>
    <mergeCell ref="G311:I311"/>
    <mergeCell ref="G312:I312"/>
    <mergeCell ref="A313:E313"/>
    <mergeCell ref="F313:I313"/>
    <mergeCell ref="H314:I314"/>
    <mergeCell ref="H315:I315"/>
    <mergeCell ref="A316:E316"/>
    <mergeCell ref="F316:I316"/>
    <mergeCell ref="G317:I317"/>
    <mergeCell ref="A320:E320"/>
    <mergeCell ref="F320:I320"/>
    <mergeCell ref="H322:I322"/>
    <mergeCell ref="E325:F325"/>
    <mergeCell ref="E326:F326"/>
    <mergeCell ref="E327:F327"/>
    <mergeCell ref="E328:F328"/>
    <mergeCell ref="E329:F329"/>
    <mergeCell ref="E330:F330"/>
    <mergeCell ref="E331:F331"/>
    <mergeCell ref="E332:F332"/>
    <mergeCell ref="E333:F333"/>
    <mergeCell ref="E334:F334"/>
    <mergeCell ref="H350:I350"/>
    <mergeCell ref="E353:F353"/>
    <mergeCell ref="E354:F354"/>
    <mergeCell ref="E355:F355"/>
    <mergeCell ref="E335:F335"/>
    <mergeCell ref="E336:F336"/>
    <mergeCell ref="E337:F337"/>
    <mergeCell ref="E338:F338"/>
    <mergeCell ref="E339:F339"/>
    <mergeCell ref="E340:F340"/>
    <mergeCell ref="E341:F341"/>
    <mergeCell ref="E342:F342"/>
    <mergeCell ref="E343:F343"/>
    <mergeCell ref="E364:F364"/>
    <mergeCell ref="E344:F344"/>
    <mergeCell ref="E345:F345"/>
    <mergeCell ref="E346:F346"/>
    <mergeCell ref="E347:F347"/>
    <mergeCell ref="E348:F348"/>
    <mergeCell ref="E372:F372"/>
    <mergeCell ref="E373:F373"/>
    <mergeCell ref="E356:F356"/>
    <mergeCell ref="E357:F357"/>
    <mergeCell ref="E358:F358"/>
    <mergeCell ref="E359:F359"/>
    <mergeCell ref="E360:F360"/>
    <mergeCell ref="E361:F361"/>
    <mergeCell ref="E362:F362"/>
    <mergeCell ref="E363:F363"/>
    <mergeCell ref="E365:F365"/>
    <mergeCell ref="E366:F366"/>
    <mergeCell ref="E367:F367"/>
    <mergeCell ref="E368:F368"/>
    <mergeCell ref="E369:F369"/>
    <mergeCell ref="E370:F370"/>
    <mergeCell ref="E371:F371"/>
    <mergeCell ref="E374:F374"/>
    <mergeCell ref="E375:F375"/>
    <mergeCell ref="H378:I378"/>
    <mergeCell ref="E381:F381"/>
    <mergeCell ref="E382:F382"/>
    <mergeCell ref="E409:F409"/>
    <mergeCell ref="E386:F386"/>
    <mergeCell ref="E387:F387"/>
    <mergeCell ref="E388:F388"/>
    <mergeCell ref="E389:F389"/>
    <mergeCell ref="H391:I391"/>
    <mergeCell ref="E394:F394"/>
    <mergeCell ref="E395:F395"/>
    <mergeCell ref="E396:F396"/>
    <mergeCell ref="E397:F397"/>
    <mergeCell ref="E383:F383"/>
    <mergeCell ref="E384:F384"/>
    <mergeCell ref="E385:F385"/>
    <mergeCell ref="E376:F376"/>
    <mergeCell ref="A415:E415"/>
    <mergeCell ref="F415:I415"/>
    <mergeCell ref="E398:F398"/>
    <mergeCell ref="E399:F399"/>
    <mergeCell ref="E400:F400"/>
    <mergeCell ref="E401:F401"/>
    <mergeCell ref="E402:F402"/>
    <mergeCell ref="E403:F403"/>
    <mergeCell ref="H405:I405"/>
    <mergeCell ref="E408:F408"/>
    <mergeCell ref="F410:I410"/>
    <mergeCell ref="A412:E412"/>
    <mergeCell ref="F412:I412"/>
    <mergeCell ref="A413:E413"/>
    <mergeCell ref="F413:I413"/>
    <mergeCell ref="A414:E414"/>
    <mergeCell ref="F414:I414"/>
    <mergeCell ref="A416:E416"/>
    <mergeCell ref="F416:I416"/>
    <mergeCell ref="A417:E417"/>
    <mergeCell ref="F417:I417"/>
    <mergeCell ref="A418:E418"/>
    <mergeCell ref="F418:I418"/>
    <mergeCell ref="G419:I419"/>
    <mergeCell ref="G420:I420"/>
    <mergeCell ref="G421:I421"/>
    <mergeCell ref="A439:E439"/>
    <mergeCell ref="F439:I439"/>
    <mergeCell ref="G422:I422"/>
    <mergeCell ref="G423:I423"/>
    <mergeCell ref="A424:E424"/>
    <mergeCell ref="F424:I424"/>
    <mergeCell ref="H425:I425"/>
    <mergeCell ref="H426:I426"/>
    <mergeCell ref="A427:E427"/>
    <mergeCell ref="F427:I427"/>
    <mergeCell ref="A431:E431"/>
    <mergeCell ref="F431:I431"/>
    <mergeCell ref="H433:I433"/>
    <mergeCell ref="E436:F436"/>
    <mergeCell ref="E437:F437"/>
    <mergeCell ref="A438:E438"/>
    <mergeCell ref="F438:I438"/>
    <mergeCell ref="G428:I428"/>
    <mergeCell ref="A440:E440"/>
    <mergeCell ref="F440:I440"/>
    <mergeCell ref="A441:E441"/>
    <mergeCell ref="F441:I441"/>
    <mergeCell ref="A442:E442"/>
    <mergeCell ref="F442:I442"/>
    <mergeCell ref="G443:I443"/>
    <mergeCell ref="G444:I444"/>
    <mergeCell ref="G445:I445"/>
    <mergeCell ref="G446:I446"/>
    <mergeCell ref="G447:I447"/>
    <mergeCell ref="G448:I448"/>
    <mergeCell ref="G449:I449"/>
    <mergeCell ref="A450:E450"/>
    <mergeCell ref="F450:I450"/>
    <mergeCell ref="H452:I452"/>
    <mergeCell ref="F455:G455"/>
    <mergeCell ref="F456:G456"/>
    <mergeCell ref="F457:G457"/>
    <mergeCell ref="E458:F458"/>
    <mergeCell ref="E459:F459"/>
    <mergeCell ref="E460:F460"/>
    <mergeCell ref="E461:F461"/>
    <mergeCell ref="E462:F462"/>
    <mergeCell ref="H464:I464"/>
    <mergeCell ref="E467:F467"/>
    <mergeCell ref="E468:F468"/>
    <mergeCell ref="E469:F469"/>
    <mergeCell ref="E470:F470"/>
    <mergeCell ref="E471:F471"/>
    <mergeCell ref="E472:F472"/>
    <mergeCell ref="E473:F473"/>
    <mergeCell ref="E474:F474"/>
    <mergeCell ref="E475:F475"/>
    <mergeCell ref="H477:I477"/>
    <mergeCell ref="E480:F480"/>
    <mergeCell ref="E481:F481"/>
    <mergeCell ref="E482:F482"/>
    <mergeCell ref="E483:F483"/>
    <mergeCell ref="E484:F484"/>
    <mergeCell ref="E485:F485"/>
    <mergeCell ref="E513:F513"/>
    <mergeCell ref="H487:I487"/>
    <mergeCell ref="E490:F490"/>
    <mergeCell ref="E491:F491"/>
    <mergeCell ref="E492:F492"/>
    <mergeCell ref="E493:F493"/>
    <mergeCell ref="H495:I495"/>
    <mergeCell ref="F498:G498"/>
    <mergeCell ref="E499:F499"/>
    <mergeCell ref="E500:F500"/>
    <mergeCell ref="E501:F501"/>
    <mergeCell ref="E502:F502"/>
    <mergeCell ref="E503:F503"/>
    <mergeCell ref="E504:F504"/>
    <mergeCell ref="H525:I525"/>
    <mergeCell ref="E528:F528"/>
    <mergeCell ref="E529:F529"/>
    <mergeCell ref="E530:F530"/>
    <mergeCell ref="E531:F531"/>
    <mergeCell ref="E505:F505"/>
    <mergeCell ref="E506:F506"/>
    <mergeCell ref="E507:F507"/>
    <mergeCell ref="H509:I509"/>
    <mergeCell ref="E512:F512"/>
    <mergeCell ref="E514:F514"/>
    <mergeCell ref="E515:F515"/>
    <mergeCell ref="H517:I517"/>
    <mergeCell ref="E520:F520"/>
    <mergeCell ref="E521:F521"/>
    <mergeCell ref="E522:F522"/>
    <mergeCell ref="E523:F523"/>
    <mergeCell ref="H551:I551"/>
    <mergeCell ref="E554:F554"/>
    <mergeCell ref="E555:F555"/>
    <mergeCell ref="E532:F532"/>
    <mergeCell ref="E533:F533"/>
    <mergeCell ref="E534:F534"/>
    <mergeCell ref="H536:I536"/>
    <mergeCell ref="F539:G539"/>
    <mergeCell ref="E540:F540"/>
    <mergeCell ref="E541:F541"/>
    <mergeCell ref="E544:F544"/>
    <mergeCell ref="E545:F545"/>
    <mergeCell ref="E546:F546"/>
    <mergeCell ref="E547:F547"/>
    <mergeCell ref="E548:F548"/>
    <mergeCell ref="E549:F549"/>
    <mergeCell ref="E542:F542"/>
    <mergeCell ref="E543:F543"/>
    <mergeCell ref="E556:F556"/>
    <mergeCell ref="E557:F557"/>
    <mergeCell ref="E558:F558"/>
    <mergeCell ref="H560:I560"/>
    <mergeCell ref="E563:F563"/>
    <mergeCell ref="E564:F564"/>
    <mergeCell ref="E565:F565"/>
    <mergeCell ref="E566:F566"/>
    <mergeCell ref="E567:F567"/>
    <mergeCell ref="E568:F568"/>
    <mergeCell ref="E569:F569"/>
    <mergeCell ref="H571:I571"/>
    <mergeCell ref="F574:G574"/>
    <mergeCell ref="E575:F575"/>
    <mergeCell ref="E576:F576"/>
    <mergeCell ref="A577:A578"/>
    <mergeCell ref="B577:B578"/>
    <mergeCell ref="C577:C578"/>
    <mergeCell ref="D577:D578"/>
    <mergeCell ref="E577:E578"/>
    <mergeCell ref="F577:G577"/>
    <mergeCell ref="H577:I577"/>
    <mergeCell ref="J577:J578"/>
    <mergeCell ref="A580:E580"/>
    <mergeCell ref="F580:I580"/>
    <mergeCell ref="F581:I581"/>
    <mergeCell ref="A584:E584"/>
    <mergeCell ref="F584:I584"/>
    <mergeCell ref="A585:E585"/>
    <mergeCell ref="F585:I585"/>
    <mergeCell ref="A586:E586"/>
    <mergeCell ref="F586:I586"/>
    <mergeCell ref="E600:F600"/>
    <mergeCell ref="E601:F601"/>
    <mergeCell ref="E602:F602"/>
    <mergeCell ref="A587:E587"/>
    <mergeCell ref="F587:I587"/>
    <mergeCell ref="A588:E588"/>
    <mergeCell ref="F588:I588"/>
    <mergeCell ref="A589:E589"/>
    <mergeCell ref="F589:I589"/>
    <mergeCell ref="A590:E590"/>
    <mergeCell ref="G592:I592"/>
    <mergeCell ref="A593:E593"/>
    <mergeCell ref="F593:I593"/>
    <mergeCell ref="H595:I595"/>
    <mergeCell ref="F598:G598"/>
    <mergeCell ref="E599:F599"/>
    <mergeCell ref="F590:I590"/>
    <mergeCell ref="G591:I591"/>
    <mergeCell ref="E603:F603"/>
    <mergeCell ref="E604:F604"/>
    <mergeCell ref="E605:F605"/>
    <mergeCell ref="E606:F606"/>
    <mergeCell ref="E607:F607"/>
    <mergeCell ref="H609:I609"/>
    <mergeCell ref="E612:F612"/>
    <mergeCell ref="E613:F613"/>
    <mergeCell ref="E614:F614"/>
    <mergeCell ref="E615:F615"/>
    <mergeCell ref="E616:F616"/>
    <mergeCell ref="E617:F617"/>
    <mergeCell ref="E618:F618"/>
    <mergeCell ref="E619:F619"/>
    <mergeCell ref="E620:F620"/>
    <mergeCell ref="E621:F621"/>
    <mergeCell ref="E622:F622"/>
    <mergeCell ref="H624:I624"/>
    <mergeCell ref="H646:I646"/>
    <mergeCell ref="E649:F649"/>
    <mergeCell ref="E650:F650"/>
    <mergeCell ref="E627:F627"/>
    <mergeCell ref="E628:F628"/>
    <mergeCell ref="E629:F629"/>
    <mergeCell ref="E630:F630"/>
    <mergeCell ref="E631:F631"/>
    <mergeCell ref="H633:I633"/>
    <mergeCell ref="E636:F636"/>
    <mergeCell ref="E637:F637"/>
    <mergeCell ref="E638:F638"/>
    <mergeCell ref="E639:F639"/>
    <mergeCell ref="E640:F640"/>
    <mergeCell ref="E641:F641"/>
    <mergeCell ref="E642:F642"/>
    <mergeCell ref="E643:F643"/>
    <mergeCell ref="E644:F644"/>
    <mergeCell ref="H671:I671"/>
    <mergeCell ref="E674:F674"/>
    <mergeCell ref="E651:F651"/>
    <mergeCell ref="E652:F652"/>
    <mergeCell ref="E653:F653"/>
    <mergeCell ref="E654:F654"/>
    <mergeCell ref="E655:F655"/>
    <mergeCell ref="E656:F656"/>
    <mergeCell ref="E657:F657"/>
    <mergeCell ref="H659:I659"/>
    <mergeCell ref="E663:F663"/>
    <mergeCell ref="E664:F664"/>
    <mergeCell ref="E665:F665"/>
    <mergeCell ref="E666:F666"/>
    <mergeCell ref="E667:F667"/>
    <mergeCell ref="E668:F668"/>
    <mergeCell ref="E669:F669"/>
    <mergeCell ref="E662:F662"/>
    <mergeCell ref="E696:F696"/>
    <mergeCell ref="E697:F697"/>
    <mergeCell ref="H699:I699"/>
    <mergeCell ref="E675:F675"/>
    <mergeCell ref="E676:F676"/>
    <mergeCell ref="E677:F677"/>
    <mergeCell ref="E678:F678"/>
    <mergeCell ref="E679:F679"/>
    <mergeCell ref="H681:I681"/>
    <mergeCell ref="E684:F684"/>
    <mergeCell ref="E687:F687"/>
    <mergeCell ref="E688:F688"/>
    <mergeCell ref="E689:F689"/>
    <mergeCell ref="H691:I691"/>
    <mergeCell ref="E694:F694"/>
    <mergeCell ref="E695:F695"/>
    <mergeCell ref="E685:F685"/>
    <mergeCell ref="E686:F686"/>
    <mergeCell ref="E702:F702"/>
    <mergeCell ref="E703:F703"/>
    <mergeCell ref="E704:F704"/>
    <mergeCell ref="E705:F705"/>
    <mergeCell ref="E706:F706"/>
    <mergeCell ref="E707:F707"/>
    <mergeCell ref="E708:F708"/>
    <mergeCell ref="H710:I710"/>
    <mergeCell ref="E713:F713"/>
    <mergeCell ref="E714:F714"/>
    <mergeCell ref="A715:A716"/>
    <mergeCell ref="B715:B716"/>
    <mergeCell ref="C715:C716"/>
    <mergeCell ref="D715:D716"/>
    <mergeCell ref="E715:E716"/>
    <mergeCell ref="F715:G715"/>
    <mergeCell ref="H715:I715"/>
    <mergeCell ref="J715:J716"/>
    <mergeCell ref="A718:E718"/>
    <mergeCell ref="F718:I718"/>
    <mergeCell ref="F719:I719"/>
    <mergeCell ref="A721:E721"/>
    <mergeCell ref="F721:I721"/>
    <mergeCell ref="A722:E722"/>
    <mergeCell ref="F722:I722"/>
    <mergeCell ref="A723:E723"/>
    <mergeCell ref="F723:I723"/>
    <mergeCell ref="G734:I734"/>
    <mergeCell ref="A737:E737"/>
    <mergeCell ref="F737:I737"/>
    <mergeCell ref="A724:E724"/>
    <mergeCell ref="F724:I724"/>
    <mergeCell ref="A725:E725"/>
    <mergeCell ref="F725:I725"/>
    <mergeCell ref="A726:E726"/>
    <mergeCell ref="F726:I726"/>
    <mergeCell ref="A727:E727"/>
    <mergeCell ref="G729:I729"/>
    <mergeCell ref="A730:E730"/>
    <mergeCell ref="F730:I730"/>
    <mergeCell ref="H731:I731"/>
    <mergeCell ref="H732:I732"/>
    <mergeCell ref="A733:E733"/>
    <mergeCell ref="F733:I733"/>
    <mergeCell ref="F727:I727"/>
    <mergeCell ref="G728:I728"/>
    <mergeCell ref="H739:I739"/>
    <mergeCell ref="E742:F742"/>
    <mergeCell ref="E743:F743"/>
    <mergeCell ref="E744:F744"/>
    <mergeCell ref="E745:F745"/>
    <mergeCell ref="E746:F746"/>
    <mergeCell ref="E747:F747"/>
    <mergeCell ref="E748:F748"/>
    <mergeCell ref="E749:F749"/>
    <mergeCell ref="H767:I767"/>
    <mergeCell ref="E770:F770"/>
    <mergeCell ref="E750:F750"/>
    <mergeCell ref="E751:F751"/>
    <mergeCell ref="E752:F752"/>
    <mergeCell ref="E753:F753"/>
    <mergeCell ref="E754:F754"/>
    <mergeCell ref="E755:F755"/>
    <mergeCell ref="E756:F756"/>
    <mergeCell ref="E757:F757"/>
    <mergeCell ref="E758:F758"/>
    <mergeCell ref="E790:F790"/>
    <mergeCell ref="E759:F759"/>
    <mergeCell ref="E760:F760"/>
    <mergeCell ref="E761:F761"/>
    <mergeCell ref="E762:F762"/>
    <mergeCell ref="E763:F763"/>
    <mergeCell ref="E764:F764"/>
    <mergeCell ref="E765:F765"/>
    <mergeCell ref="E787:F787"/>
    <mergeCell ref="E818:F818"/>
    <mergeCell ref="E819:F819"/>
    <mergeCell ref="E820:F820"/>
    <mergeCell ref="E791:F791"/>
    <mergeCell ref="E792:F792"/>
    <mergeCell ref="E793:F793"/>
    <mergeCell ref="E788:F788"/>
    <mergeCell ref="E771:F771"/>
    <mergeCell ref="E772:F772"/>
    <mergeCell ref="E773:F773"/>
    <mergeCell ref="E774:F774"/>
    <mergeCell ref="E775:F775"/>
    <mergeCell ref="E776:F776"/>
    <mergeCell ref="E777:F777"/>
    <mergeCell ref="E778:F778"/>
    <mergeCell ref="E779:F779"/>
    <mergeCell ref="E780:F780"/>
    <mergeCell ref="E781:F781"/>
    <mergeCell ref="E782:F782"/>
    <mergeCell ref="E783:F783"/>
    <mergeCell ref="E784:F784"/>
    <mergeCell ref="E785:F785"/>
    <mergeCell ref="E786:F786"/>
    <mergeCell ref="E789:F789"/>
    <mergeCell ref="H795:I795"/>
    <mergeCell ref="E798:F798"/>
    <mergeCell ref="E799:F799"/>
    <mergeCell ref="E800:F800"/>
    <mergeCell ref="E825:F825"/>
    <mergeCell ref="E826:F826"/>
    <mergeCell ref="F827:I827"/>
    <mergeCell ref="A829:E829"/>
    <mergeCell ref="F829:I829"/>
    <mergeCell ref="H822:I822"/>
    <mergeCell ref="E801:F801"/>
    <mergeCell ref="E802:F802"/>
    <mergeCell ref="E803:F803"/>
    <mergeCell ref="E804:F804"/>
    <mergeCell ref="E805:F805"/>
    <mergeCell ref="E806:F806"/>
    <mergeCell ref="H808:I808"/>
    <mergeCell ref="E811:F811"/>
    <mergeCell ref="E812:F812"/>
    <mergeCell ref="E813:F813"/>
    <mergeCell ref="E814:F814"/>
    <mergeCell ref="E815:F815"/>
    <mergeCell ref="E816:F816"/>
    <mergeCell ref="E817:F817"/>
    <mergeCell ref="A830:E830"/>
    <mergeCell ref="F830:I830"/>
    <mergeCell ref="A831:E831"/>
    <mergeCell ref="F831:I831"/>
    <mergeCell ref="A832:E832"/>
    <mergeCell ref="F832:I832"/>
    <mergeCell ref="A833:E833"/>
    <mergeCell ref="F833:I833"/>
    <mergeCell ref="A834:E834"/>
    <mergeCell ref="F834:I834"/>
    <mergeCell ref="A835:E835"/>
    <mergeCell ref="F835:I835"/>
    <mergeCell ref="G836:I836"/>
    <mergeCell ref="F873:G873"/>
    <mergeCell ref="A855:E855"/>
    <mergeCell ref="F855:I855"/>
    <mergeCell ref="A856:E856"/>
    <mergeCell ref="F856:I856"/>
    <mergeCell ref="G837:I837"/>
    <mergeCell ref="G838:I838"/>
    <mergeCell ref="G839:I839"/>
    <mergeCell ref="G840:I840"/>
    <mergeCell ref="A841:E841"/>
    <mergeCell ref="F841:I841"/>
    <mergeCell ref="G845:I845"/>
    <mergeCell ref="A848:E848"/>
    <mergeCell ref="F848:I848"/>
    <mergeCell ref="H850:I850"/>
    <mergeCell ref="E853:F853"/>
    <mergeCell ref="E854:F854"/>
    <mergeCell ref="H842:I842"/>
    <mergeCell ref="H843:I843"/>
    <mergeCell ref="A844:E844"/>
    <mergeCell ref="F844:I844"/>
    <mergeCell ref="A874:C874"/>
    <mergeCell ref="F874:G874"/>
    <mergeCell ref="H874:J874"/>
    <mergeCell ref="A875:C875"/>
    <mergeCell ref="F875:G875"/>
    <mergeCell ref="H875:J875"/>
    <mergeCell ref="H873:J873"/>
    <mergeCell ref="A857:E857"/>
    <mergeCell ref="F857:I857"/>
    <mergeCell ref="A858:E858"/>
    <mergeCell ref="F858:I858"/>
    <mergeCell ref="A859:E859"/>
    <mergeCell ref="F859:I859"/>
    <mergeCell ref="G860:I860"/>
    <mergeCell ref="G861:I861"/>
    <mergeCell ref="G862:I862"/>
    <mergeCell ref="G863:I863"/>
    <mergeCell ref="G864:I864"/>
    <mergeCell ref="G865:I865"/>
    <mergeCell ref="G866:I866"/>
    <mergeCell ref="A867:E867"/>
    <mergeCell ref="F867:I867"/>
    <mergeCell ref="H869:I869"/>
    <mergeCell ref="A873:C873"/>
  </mergeCells>
  <pageMargins left="0.19685039370078741" right="0.19685039370078741" top="0.39370078740157483" bottom="0.39370078740157483" header="0.19685039370078741" footer="0.19685039370078741"/>
  <pageSetup paperSize="9" scale="76" fitToHeight="0" orientation="landscape" r:id="rId1"/>
  <headerFooter>
    <oddFooter>Página &amp;P de &amp;N</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42"/>
  <sheetViews>
    <sheetView showOutlineSymbols="0" showWhiteSpace="0" topLeftCell="A27" workbookViewId="0">
      <selection activeCell="H35" sqref="H35"/>
    </sheetView>
  </sheetViews>
  <sheetFormatPr defaultRowHeight="14.25" x14ac:dyDescent="0.2"/>
  <cols>
    <col min="1" max="2" width="10" style="235" bestFit="1" customWidth="1"/>
    <col min="3" max="3" width="60" style="235" bestFit="1" customWidth="1"/>
    <col min="4" max="4" width="30" style="235" bestFit="1" customWidth="1"/>
    <col min="5" max="9" width="10" style="235" bestFit="1" customWidth="1"/>
    <col min="10" max="12" width="15" style="235" bestFit="1" customWidth="1"/>
    <col min="13" max="16384" width="9" style="235"/>
  </cols>
  <sheetData>
    <row r="1" spans="1:10" ht="15" x14ac:dyDescent="0.2">
      <c r="A1" s="190"/>
      <c r="B1" s="230"/>
      <c r="C1" s="230" t="s">
        <v>0</v>
      </c>
      <c r="D1" s="230" t="s">
        <v>1</v>
      </c>
      <c r="E1" s="301" t="s">
        <v>2</v>
      </c>
      <c r="F1" s="301"/>
      <c r="G1" s="301" t="s">
        <v>3</v>
      </c>
      <c r="H1" s="301"/>
      <c r="I1" s="302"/>
    </row>
    <row r="2" spans="1:10" ht="80.099999999999994" customHeight="1" x14ac:dyDescent="0.2">
      <c r="A2" s="191"/>
      <c r="B2" s="224"/>
      <c r="C2" s="224" t="s">
        <v>315</v>
      </c>
      <c r="D2" s="224" t="s">
        <v>757</v>
      </c>
      <c r="E2" s="304" t="s">
        <v>314</v>
      </c>
      <c r="F2" s="304"/>
      <c r="G2" s="298" t="s">
        <v>4</v>
      </c>
      <c r="H2" s="298"/>
      <c r="I2" s="303"/>
    </row>
    <row r="3" spans="1:10" ht="15" customHeight="1" x14ac:dyDescent="0.25">
      <c r="A3" s="305" t="s">
        <v>716</v>
      </c>
      <c r="B3" s="306"/>
      <c r="C3" s="306"/>
      <c r="D3" s="306"/>
      <c r="E3" s="306"/>
      <c r="F3" s="306"/>
      <c r="G3" s="306"/>
      <c r="H3" s="306"/>
      <c r="I3" s="307"/>
      <c r="J3" s="253"/>
    </row>
    <row r="4" spans="1:10" ht="30" customHeight="1" x14ac:dyDescent="0.2">
      <c r="A4" s="229" t="s">
        <v>30</v>
      </c>
      <c r="B4" s="237" t="s">
        <v>31</v>
      </c>
      <c r="C4" s="237" t="s">
        <v>7</v>
      </c>
      <c r="D4" s="238" t="s">
        <v>32</v>
      </c>
      <c r="E4" s="239" t="s">
        <v>33</v>
      </c>
      <c r="F4" s="239" t="s">
        <v>715</v>
      </c>
      <c r="G4" s="239" t="s">
        <v>8</v>
      </c>
      <c r="H4" s="239" t="s">
        <v>9</v>
      </c>
      <c r="I4" s="228" t="s">
        <v>714</v>
      </c>
    </row>
    <row r="5" spans="1:10" ht="39" customHeight="1" x14ac:dyDescent="0.2">
      <c r="A5" s="254" t="s">
        <v>69</v>
      </c>
      <c r="B5" s="243" t="s">
        <v>37</v>
      </c>
      <c r="C5" s="243" t="s">
        <v>70</v>
      </c>
      <c r="D5" s="244" t="s">
        <v>45</v>
      </c>
      <c r="E5" s="245" t="s">
        <v>763</v>
      </c>
      <c r="F5" s="245" t="s">
        <v>713</v>
      </c>
      <c r="G5" s="245" t="s">
        <v>764</v>
      </c>
      <c r="H5" s="245" t="s">
        <v>855</v>
      </c>
      <c r="I5" s="255" t="s">
        <v>855</v>
      </c>
    </row>
    <row r="6" spans="1:10" ht="39" customHeight="1" x14ac:dyDescent="0.2">
      <c r="A6" s="254" t="s">
        <v>109</v>
      </c>
      <c r="B6" s="243" t="s">
        <v>43</v>
      </c>
      <c r="C6" s="243" t="s">
        <v>530</v>
      </c>
      <c r="D6" s="244" t="s">
        <v>101</v>
      </c>
      <c r="E6" s="245" t="s">
        <v>854</v>
      </c>
      <c r="F6" s="245" t="s">
        <v>712</v>
      </c>
      <c r="G6" s="245" t="s">
        <v>853</v>
      </c>
      <c r="H6" s="245" t="s">
        <v>852</v>
      </c>
      <c r="I6" s="255" t="s">
        <v>851</v>
      </c>
    </row>
    <row r="7" spans="1:10" ht="51.95" customHeight="1" x14ac:dyDescent="0.2">
      <c r="A7" s="254" t="s">
        <v>78</v>
      </c>
      <c r="B7" s="243" t="s">
        <v>37</v>
      </c>
      <c r="C7" s="243" t="s">
        <v>79</v>
      </c>
      <c r="D7" s="244" t="s">
        <v>80</v>
      </c>
      <c r="E7" s="245" t="s">
        <v>765</v>
      </c>
      <c r="F7" s="245" t="s">
        <v>711</v>
      </c>
      <c r="G7" s="245" t="s">
        <v>766</v>
      </c>
      <c r="H7" s="245" t="s">
        <v>850</v>
      </c>
      <c r="I7" s="255" t="s">
        <v>849</v>
      </c>
    </row>
    <row r="8" spans="1:10" ht="39" customHeight="1" x14ac:dyDescent="0.2">
      <c r="A8" s="254" t="s">
        <v>83</v>
      </c>
      <c r="B8" s="243" t="s">
        <v>37</v>
      </c>
      <c r="C8" s="243" t="s">
        <v>84</v>
      </c>
      <c r="D8" s="244" t="s">
        <v>55</v>
      </c>
      <c r="E8" s="245" t="s">
        <v>767</v>
      </c>
      <c r="F8" s="245" t="s">
        <v>710</v>
      </c>
      <c r="G8" s="245" t="s">
        <v>768</v>
      </c>
      <c r="H8" s="245" t="s">
        <v>848</v>
      </c>
      <c r="I8" s="255" t="s">
        <v>847</v>
      </c>
    </row>
    <row r="9" spans="1:10" ht="39" customHeight="1" x14ac:dyDescent="0.2">
      <c r="A9" s="254" t="s">
        <v>72</v>
      </c>
      <c r="B9" s="243" t="s">
        <v>37</v>
      </c>
      <c r="C9" s="243" t="s">
        <v>73</v>
      </c>
      <c r="D9" s="244" t="s">
        <v>65</v>
      </c>
      <c r="E9" s="245" t="s">
        <v>769</v>
      </c>
      <c r="F9" s="245" t="s">
        <v>709</v>
      </c>
      <c r="G9" s="245" t="s">
        <v>770</v>
      </c>
      <c r="H9" s="245" t="s">
        <v>846</v>
      </c>
      <c r="I9" s="255" t="s">
        <v>845</v>
      </c>
    </row>
    <row r="10" spans="1:10" ht="26.1" customHeight="1" x14ac:dyDescent="0.2">
      <c r="A10" s="254" t="s">
        <v>36</v>
      </c>
      <c r="B10" s="243" t="s">
        <v>37</v>
      </c>
      <c r="C10" s="243" t="s">
        <v>38</v>
      </c>
      <c r="D10" s="244" t="s">
        <v>39</v>
      </c>
      <c r="E10" s="245" t="s">
        <v>694</v>
      </c>
      <c r="F10" s="245" t="s">
        <v>708</v>
      </c>
      <c r="G10" s="245" t="s">
        <v>707</v>
      </c>
      <c r="H10" s="245" t="s">
        <v>771</v>
      </c>
      <c r="I10" s="255" t="s">
        <v>844</v>
      </c>
    </row>
    <row r="11" spans="1:10" ht="39" customHeight="1" x14ac:dyDescent="0.2">
      <c r="A11" s="254" t="s">
        <v>132</v>
      </c>
      <c r="B11" s="243" t="s">
        <v>37</v>
      </c>
      <c r="C11" s="243" t="s">
        <v>133</v>
      </c>
      <c r="D11" s="244" t="s">
        <v>130</v>
      </c>
      <c r="E11" s="245" t="s">
        <v>772</v>
      </c>
      <c r="F11" s="245" t="s">
        <v>706</v>
      </c>
      <c r="G11" s="245" t="s">
        <v>773</v>
      </c>
      <c r="H11" s="245" t="s">
        <v>843</v>
      </c>
      <c r="I11" s="255" t="s">
        <v>842</v>
      </c>
    </row>
    <row r="12" spans="1:10" ht="39" customHeight="1" x14ac:dyDescent="0.2">
      <c r="A12" s="254" t="s">
        <v>758</v>
      </c>
      <c r="B12" s="243" t="s">
        <v>43</v>
      </c>
      <c r="C12" s="243" t="s">
        <v>759</v>
      </c>
      <c r="D12" s="244" t="s">
        <v>101</v>
      </c>
      <c r="E12" s="245" t="s">
        <v>774</v>
      </c>
      <c r="F12" s="245" t="s">
        <v>775</v>
      </c>
      <c r="G12" s="245" t="s">
        <v>776</v>
      </c>
      <c r="H12" s="245" t="s">
        <v>777</v>
      </c>
      <c r="I12" s="255" t="s">
        <v>778</v>
      </c>
    </row>
    <row r="13" spans="1:10" ht="51.95" customHeight="1" x14ac:dyDescent="0.2">
      <c r="A13" s="254" t="s">
        <v>128</v>
      </c>
      <c r="B13" s="243" t="s">
        <v>37</v>
      </c>
      <c r="C13" s="243" t="s">
        <v>129</v>
      </c>
      <c r="D13" s="244" t="s">
        <v>130</v>
      </c>
      <c r="E13" s="245" t="s">
        <v>685</v>
      </c>
      <c r="F13" s="245" t="s">
        <v>705</v>
      </c>
      <c r="G13" s="245" t="s">
        <v>704</v>
      </c>
      <c r="H13" s="245" t="s">
        <v>779</v>
      </c>
      <c r="I13" s="255" t="s">
        <v>841</v>
      </c>
    </row>
    <row r="14" spans="1:10" ht="39" customHeight="1" x14ac:dyDescent="0.2">
      <c r="A14" s="254" t="s">
        <v>122</v>
      </c>
      <c r="B14" s="243" t="s">
        <v>37</v>
      </c>
      <c r="C14" s="243" t="s">
        <v>123</v>
      </c>
      <c r="D14" s="244" t="s">
        <v>45</v>
      </c>
      <c r="E14" s="245" t="s">
        <v>840</v>
      </c>
      <c r="F14" s="245" t="s">
        <v>699</v>
      </c>
      <c r="G14" s="245" t="s">
        <v>839</v>
      </c>
      <c r="H14" s="245" t="s">
        <v>838</v>
      </c>
      <c r="I14" s="255" t="s">
        <v>837</v>
      </c>
    </row>
    <row r="15" spans="1:10" ht="39" customHeight="1" x14ac:dyDescent="0.2">
      <c r="A15" s="254" t="s">
        <v>112</v>
      </c>
      <c r="B15" s="243" t="s">
        <v>43</v>
      </c>
      <c r="C15" s="243" t="s">
        <v>523</v>
      </c>
      <c r="D15" s="244" t="s">
        <v>101</v>
      </c>
      <c r="E15" s="245" t="s">
        <v>702</v>
      </c>
      <c r="F15" s="245" t="s">
        <v>701</v>
      </c>
      <c r="G15" s="245" t="s">
        <v>700</v>
      </c>
      <c r="H15" s="245" t="s">
        <v>836</v>
      </c>
      <c r="I15" s="255" t="s">
        <v>835</v>
      </c>
    </row>
    <row r="16" spans="1:10" ht="51.95" customHeight="1" x14ac:dyDescent="0.2">
      <c r="A16" s="254" t="s">
        <v>60</v>
      </c>
      <c r="B16" s="243" t="s">
        <v>37</v>
      </c>
      <c r="C16" s="243" t="s">
        <v>61</v>
      </c>
      <c r="D16" s="244" t="s">
        <v>55</v>
      </c>
      <c r="E16" s="245" t="s">
        <v>780</v>
      </c>
      <c r="F16" s="245" t="s">
        <v>703</v>
      </c>
      <c r="G16" s="245" t="s">
        <v>781</v>
      </c>
      <c r="H16" s="245" t="s">
        <v>782</v>
      </c>
      <c r="I16" s="255" t="s">
        <v>834</v>
      </c>
    </row>
    <row r="17" spans="1:9" ht="39" customHeight="1" x14ac:dyDescent="0.2">
      <c r="A17" s="254" t="s">
        <v>63</v>
      </c>
      <c r="B17" s="243" t="s">
        <v>37</v>
      </c>
      <c r="C17" s="243" t="s">
        <v>64</v>
      </c>
      <c r="D17" s="244" t="s">
        <v>65</v>
      </c>
      <c r="E17" s="245" t="s">
        <v>783</v>
      </c>
      <c r="F17" s="245" t="s">
        <v>698</v>
      </c>
      <c r="G17" s="245" t="s">
        <v>784</v>
      </c>
      <c r="H17" s="245" t="s">
        <v>785</v>
      </c>
      <c r="I17" s="255" t="s">
        <v>833</v>
      </c>
    </row>
    <row r="18" spans="1:9" ht="39" customHeight="1" x14ac:dyDescent="0.2">
      <c r="A18" s="254" t="s">
        <v>75</v>
      </c>
      <c r="B18" s="243" t="s">
        <v>37</v>
      </c>
      <c r="C18" s="243" t="s">
        <v>76</v>
      </c>
      <c r="D18" s="244" t="s">
        <v>65</v>
      </c>
      <c r="E18" s="245" t="s">
        <v>786</v>
      </c>
      <c r="F18" s="245" t="s">
        <v>697</v>
      </c>
      <c r="G18" s="245" t="s">
        <v>787</v>
      </c>
      <c r="H18" s="245" t="s">
        <v>788</v>
      </c>
      <c r="I18" s="255" t="s">
        <v>789</v>
      </c>
    </row>
    <row r="19" spans="1:9" ht="24" customHeight="1" x14ac:dyDescent="0.2">
      <c r="A19" s="254" t="s">
        <v>42</v>
      </c>
      <c r="B19" s="243" t="s">
        <v>43</v>
      </c>
      <c r="C19" s="243" t="s">
        <v>635</v>
      </c>
      <c r="D19" s="244" t="s">
        <v>45</v>
      </c>
      <c r="E19" s="245" t="s">
        <v>691</v>
      </c>
      <c r="F19" s="245" t="s">
        <v>696</v>
      </c>
      <c r="G19" s="245" t="s">
        <v>695</v>
      </c>
      <c r="H19" s="245" t="s">
        <v>790</v>
      </c>
      <c r="I19" s="255" t="s">
        <v>832</v>
      </c>
    </row>
    <row r="20" spans="1:9" ht="24" customHeight="1" x14ac:dyDescent="0.2">
      <c r="A20" s="254" t="s">
        <v>40</v>
      </c>
      <c r="B20" s="243" t="s">
        <v>37</v>
      </c>
      <c r="C20" s="243" t="s">
        <v>41</v>
      </c>
      <c r="D20" s="244" t="s">
        <v>39</v>
      </c>
      <c r="E20" s="245" t="s">
        <v>694</v>
      </c>
      <c r="F20" s="245" t="s">
        <v>693</v>
      </c>
      <c r="G20" s="245" t="s">
        <v>692</v>
      </c>
      <c r="H20" s="245" t="s">
        <v>791</v>
      </c>
      <c r="I20" s="255" t="s">
        <v>831</v>
      </c>
    </row>
    <row r="21" spans="1:9" ht="26.1" customHeight="1" x14ac:dyDescent="0.2">
      <c r="A21" s="254" t="s">
        <v>57</v>
      </c>
      <c r="B21" s="243" t="s">
        <v>37</v>
      </c>
      <c r="C21" s="243" t="s">
        <v>58</v>
      </c>
      <c r="D21" s="244" t="s">
        <v>45</v>
      </c>
      <c r="E21" s="245" t="s">
        <v>792</v>
      </c>
      <c r="F21" s="245" t="s">
        <v>690</v>
      </c>
      <c r="G21" s="245" t="s">
        <v>793</v>
      </c>
      <c r="H21" s="245" t="s">
        <v>794</v>
      </c>
      <c r="I21" s="255" t="s">
        <v>795</v>
      </c>
    </row>
    <row r="22" spans="1:9" ht="39" customHeight="1" x14ac:dyDescent="0.2">
      <c r="A22" s="254" t="s">
        <v>86</v>
      </c>
      <c r="B22" s="243" t="s">
        <v>37</v>
      </c>
      <c r="C22" s="243" t="s">
        <v>87</v>
      </c>
      <c r="D22" s="244" t="s">
        <v>45</v>
      </c>
      <c r="E22" s="245" t="s">
        <v>796</v>
      </c>
      <c r="F22" s="245" t="s">
        <v>689</v>
      </c>
      <c r="G22" s="245" t="s">
        <v>797</v>
      </c>
      <c r="H22" s="245" t="s">
        <v>830</v>
      </c>
      <c r="I22" s="255" t="s">
        <v>798</v>
      </c>
    </row>
    <row r="23" spans="1:9" ht="39" customHeight="1" x14ac:dyDescent="0.2">
      <c r="A23" s="254" t="s">
        <v>53</v>
      </c>
      <c r="B23" s="243" t="s">
        <v>37</v>
      </c>
      <c r="C23" s="243" t="s">
        <v>54</v>
      </c>
      <c r="D23" s="244" t="s">
        <v>55</v>
      </c>
      <c r="E23" s="245" t="s">
        <v>799</v>
      </c>
      <c r="F23" s="245" t="s">
        <v>688</v>
      </c>
      <c r="G23" s="245" t="s">
        <v>800</v>
      </c>
      <c r="H23" s="245" t="s">
        <v>682</v>
      </c>
      <c r="I23" s="255" t="s">
        <v>801</v>
      </c>
    </row>
    <row r="24" spans="1:9" ht="39" customHeight="1" x14ac:dyDescent="0.2">
      <c r="A24" s="254" t="s">
        <v>135</v>
      </c>
      <c r="B24" s="243" t="s">
        <v>43</v>
      </c>
      <c r="C24" s="243" t="s">
        <v>433</v>
      </c>
      <c r="D24" s="244" t="s">
        <v>96</v>
      </c>
      <c r="E24" s="245" t="s">
        <v>685</v>
      </c>
      <c r="F24" s="245" t="s">
        <v>687</v>
      </c>
      <c r="G24" s="245" t="s">
        <v>686</v>
      </c>
      <c r="H24" s="245" t="s">
        <v>682</v>
      </c>
      <c r="I24" s="255" t="s">
        <v>829</v>
      </c>
    </row>
    <row r="25" spans="1:9" ht="39" customHeight="1" x14ac:dyDescent="0.2">
      <c r="A25" s="254" t="s">
        <v>138</v>
      </c>
      <c r="B25" s="243" t="s">
        <v>37</v>
      </c>
      <c r="C25" s="243" t="s">
        <v>139</v>
      </c>
      <c r="D25" s="244" t="s">
        <v>80</v>
      </c>
      <c r="E25" s="245" t="s">
        <v>685</v>
      </c>
      <c r="F25" s="245" t="s">
        <v>684</v>
      </c>
      <c r="G25" s="245" t="s">
        <v>683</v>
      </c>
      <c r="H25" s="245" t="s">
        <v>682</v>
      </c>
      <c r="I25" s="255" t="s">
        <v>828</v>
      </c>
    </row>
    <row r="26" spans="1:9" ht="65.099999999999994" customHeight="1" x14ac:dyDescent="0.2">
      <c r="A26" s="254" t="s">
        <v>106</v>
      </c>
      <c r="B26" s="243" t="s">
        <v>37</v>
      </c>
      <c r="C26" s="243" t="s">
        <v>107</v>
      </c>
      <c r="D26" s="244" t="s">
        <v>55</v>
      </c>
      <c r="E26" s="245" t="s">
        <v>802</v>
      </c>
      <c r="F26" s="245" t="s">
        <v>681</v>
      </c>
      <c r="G26" s="245" t="s">
        <v>803</v>
      </c>
      <c r="H26" s="245" t="s">
        <v>682</v>
      </c>
      <c r="I26" s="255" t="s">
        <v>804</v>
      </c>
    </row>
    <row r="27" spans="1:9" ht="26.1" customHeight="1" x14ac:dyDescent="0.2">
      <c r="A27" s="254" t="s">
        <v>144</v>
      </c>
      <c r="B27" s="243" t="s">
        <v>94</v>
      </c>
      <c r="C27" s="243" t="s">
        <v>358</v>
      </c>
      <c r="D27" s="244" t="s">
        <v>96</v>
      </c>
      <c r="E27" s="245" t="s">
        <v>661</v>
      </c>
      <c r="F27" s="245" t="s">
        <v>680</v>
      </c>
      <c r="G27" s="245" t="s">
        <v>679</v>
      </c>
      <c r="H27" s="245" t="s">
        <v>678</v>
      </c>
      <c r="I27" s="255" t="s">
        <v>805</v>
      </c>
    </row>
    <row r="28" spans="1:9" ht="26.1" customHeight="1" x14ac:dyDescent="0.2">
      <c r="A28" s="254" t="s">
        <v>115</v>
      </c>
      <c r="B28" s="243" t="s">
        <v>37</v>
      </c>
      <c r="C28" s="243" t="s">
        <v>116</v>
      </c>
      <c r="D28" s="244" t="s">
        <v>55</v>
      </c>
      <c r="E28" s="245" t="s">
        <v>806</v>
      </c>
      <c r="F28" s="245" t="s">
        <v>676</v>
      </c>
      <c r="G28" s="245" t="s">
        <v>807</v>
      </c>
      <c r="H28" s="245" t="s">
        <v>808</v>
      </c>
      <c r="I28" s="255" t="s">
        <v>827</v>
      </c>
    </row>
    <row r="29" spans="1:9" ht="24" customHeight="1" x14ac:dyDescent="0.2">
      <c r="A29" s="254" t="s">
        <v>125</v>
      </c>
      <c r="B29" s="243" t="s">
        <v>94</v>
      </c>
      <c r="C29" s="243" t="s">
        <v>493</v>
      </c>
      <c r="D29" s="244" t="s">
        <v>55</v>
      </c>
      <c r="E29" s="245" t="s">
        <v>826</v>
      </c>
      <c r="F29" s="245" t="s">
        <v>677</v>
      </c>
      <c r="G29" s="245" t="s">
        <v>825</v>
      </c>
      <c r="H29" s="245" t="s">
        <v>808</v>
      </c>
      <c r="I29" s="255" t="s">
        <v>809</v>
      </c>
    </row>
    <row r="30" spans="1:9" ht="24" customHeight="1" x14ac:dyDescent="0.2">
      <c r="A30" s="254" t="s">
        <v>103</v>
      </c>
      <c r="B30" s="243" t="s">
        <v>37</v>
      </c>
      <c r="C30" s="243" t="s">
        <v>104</v>
      </c>
      <c r="D30" s="244" t="s">
        <v>80</v>
      </c>
      <c r="E30" s="245" t="s">
        <v>822</v>
      </c>
      <c r="F30" s="245" t="s">
        <v>675</v>
      </c>
      <c r="G30" s="245" t="s">
        <v>824</v>
      </c>
      <c r="H30" s="245" t="s">
        <v>823</v>
      </c>
      <c r="I30" s="255" t="s">
        <v>810</v>
      </c>
    </row>
    <row r="31" spans="1:9" ht="51.95" customHeight="1" x14ac:dyDescent="0.2">
      <c r="A31" s="254" t="s">
        <v>118</v>
      </c>
      <c r="B31" s="243" t="s">
        <v>37</v>
      </c>
      <c r="C31" s="243" t="s">
        <v>119</v>
      </c>
      <c r="D31" s="244" t="s">
        <v>55</v>
      </c>
      <c r="E31" s="245" t="s">
        <v>811</v>
      </c>
      <c r="F31" s="245" t="s">
        <v>674</v>
      </c>
      <c r="G31" s="245" t="s">
        <v>812</v>
      </c>
      <c r="H31" s="245" t="s">
        <v>813</v>
      </c>
      <c r="I31" s="255" t="s">
        <v>814</v>
      </c>
    </row>
    <row r="32" spans="1:9" ht="39" customHeight="1" x14ac:dyDescent="0.2">
      <c r="A32" s="254" t="s">
        <v>93</v>
      </c>
      <c r="B32" s="243" t="s">
        <v>94</v>
      </c>
      <c r="C32" s="243" t="s">
        <v>571</v>
      </c>
      <c r="D32" s="244" t="s">
        <v>96</v>
      </c>
      <c r="E32" s="245" t="s">
        <v>815</v>
      </c>
      <c r="F32" s="245" t="s">
        <v>673</v>
      </c>
      <c r="G32" s="245" t="s">
        <v>816</v>
      </c>
      <c r="H32" s="245" t="s">
        <v>672</v>
      </c>
      <c r="I32" s="255" t="s">
        <v>817</v>
      </c>
    </row>
    <row r="33" spans="1:10" ht="26.1" customHeight="1" x14ac:dyDescent="0.2">
      <c r="A33" s="254" t="s">
        <v>99</v>
      </c>
      <c r="B33" s="243" t="s">
        <v>43</v>
      </c>
      <c r="C33" s="243" t="s">
        <v>565</v>
      </c>
      <c r="D33" s="244" t="s">
        <v>101</v>
      </c>
      <c r="E33" s="245" t="s">
        <v>822</v>
      </c>
      <c r="F33" s="245" t="s">
        <v>671</v>
      </c>
      <c r="G33" s="245" t="s">
        <v>821</v>
      </c>
      <c r="H33" s="245" t="s">
        <v>818</v>
      </c>
      <c r="I33" s="255" t="s">
        <v>670</v>
      </c>
    </row>
    <row r="34" spans="1:10" ht="26.1" customHeight="1" x14ac:dyDescent="0.2">
      <c r="A34" s="254" t="s">
        <v>89</v>
      </c>
      <c r="B34" s="243" t="s">
        <v>37</v>
      </c>
      <c r="C34" s="243" t="s">
        <v>90</v>
      </c>
      <c r="D34" s="244" t="s">
        <v>45</v>
      </c>
      <c r="E34" s="245" t="s">
        <v>819</v>
      </c>
      <c r="F34" s="245" t="s">
        <v>669</v>
      </c>
      <c r="G34" s="245" t="s">
        <v>820</v>
      </c>
      <c r="H34" s="245" t="s">
        <v>668</v>
      </c>
      <c r="I34" s="255" t="s">
        <v>667</v>
      </c>
    </row>
    <row r="35" spans="1:10" ht="39" customHeight="1" x14ac:dyDescent="0.2">
      <c r="A35" s="254" t="s">
        <v>46</v>
      </c>
      <c r="B35" s="243" t="s">
        <v>37</v>
      </c>
      <c r="C35" s="243" t="s">
        <v>47</v>
      </c>
      <c r="D35" s="244" t="s">
        <v>45</v>
      </c>
      <c r="E35" s="245" t="s">
        <v>666</v>
      </c>
      <c r="F35" s="245" t="s">
        <v>665</v>
      </c>
      <c r="G35" s="245" t="s">
        <v>664</v>
      </c>
      <c r="H35" s="245" t="s">
        <v>663</v>
      </c>
      <c r="I35" s="255" t="s">
        <v>662</v>
      </c>
    </row>
    <row r="36" spans="1:10" ht="26.1" customHeight="1" x14ac:dyDescent="0.2">
      <c r="A36" s="254" t="s">
        <v>141</v>
      </c>
      <c r="B36" s="243" t="s">
        <v>94</v>
      </c>
      <c r="C36" s="243" t="s">
        <v>390</v>
      </c>
      <c r="D36" s="244" t="s">
        <v>96</v>
      </c>
      <c r="E36" s="245" t="s">
        <v>661</v>
      </c>
      <c r="F36" s="245" t="s">
        <v>660</v>
      </c>
      <c r="G36" s="245" t="s">
        <v>659</v>
      </c>
      <c r="H36" s="245" t="s">
        <v>658</v>
      </c>
      <c r="I36" s="255" t="s">
        <v>657</v>
      </c>
    </row>
    <row r="37" spans="1:10" x14ac:dyDescent="0.2">
      <c r="A37" s="192"/>
      <c r="B37" s="193"/>
      <c r="C37" s="193"/>
      <c r="D37" s="193"/>
      <c r="E37" s="193"/>
      <c r="F37" s="193"/>
      <c r="G37" s="193"/>
      <c r="H37" s="193"/>
      <c r="I37" s="194"/>
    </row>
    <row r="38" spans="1:10" x14ac:dyDescent="0.2">
      <c r="A38" s="296"/>
      <c r="B38" s="297"/>
      <c r="C38" s="297"/>
      <c r="D38" s="223"/>
      <c r="E38" s="298" t="s">
        <v>24</v>
      </c>
      <c r="F38" s="297"/>
      <c r="G38" s="299">
        <v>9773580.7300000004</v>
      </c>
      <c r="H38" s="297"/>
      <c r="I38" s="300"/>
    </row>
    <row r="39" spans="1:10" x14ac:dyDescent="0.2">
      <c r="A39" s="296"/>
      <c r="B39" s="297"/>
      <c r="C39" s="297"/>
      <c r="D39" s="223"/>
      <c r="E39" s="298" t="s">
        <v>25</v>
      </c>
      <c r="F39" s="297"/>
      <c r="G39" s="299">
        <v>2364814.63</v>
      </c>
      <c r="H39" s="297"/>
      <c r="I39" s="300"/>
    </row>
    <row r="40" spans="1:10" ht="15" thickBot="1" x14ac:dyDescent="0.25">
      <c r="A40" s="290"/>
      <c r="B40" s="291"/>
      <c r="C40" s="291"/>
      <c r="D40" s="225"/>
      <c r="E40" s="292" t="s">
        <v>26</v>
      </c>
      <c r="F40" s="291"/>
      <c r="G40" s="293">
        <v>12138395.359999999</v>
      </c>
      <c r="H40" s="291"/>
      <c r="I40" s="294"/>
    </row>
    <row r="41" spans="1:10" ht="60" customHeight="1" x14ac:dyDescent="0.2">
      <c r="A41" s="248"/>
      <c r="B41" s="248"/>
      <c r="C41" s="248"/>
      <c r="D41" s="248"/>
      <c r="E41" s="248"/>
      <c r="F41" s="248"/>
      <c r="G41" s="248"/>
      <c r="H41" s="248"/>
      <c r="I41" s="248"/>
    </row>
    <row r="42" spans="1:10" ht="69.95" customHeight="1" x14ac:dyDescent="0.2">
      <c r="A42" s="295"/>
      <c r="B42" s="259"/>
      <c r="C42" s="259"/>
      <c r="D42" s="259"/>
      <c r="E42" s="259"/>
      <c r="F42" s="259"/>
      <c r="G42" s="259"/>
      <c r="H42" s="259"/>
      <c r="I42" s="259"/>
      <c r="J42" s="259"/>
    </row>
  </sheetData>
  <mergeCells count="15">
    <mergeCell ref="G1:I1"/>
    <mergeCell ref="G2:I2"/>
    <mergeCell ref="E1:F1"/>
    <mergeCell ref="E2:F2"/>
    <mergeCell ref="A3:I3"/>
    <mergeCell ref="A40:C40"/>
    <mergeCell ref="E40:F40"/>
    <mergeCell ref="G40:I40"/>
    <mergeCell ref="A42:J42"/>
    <mergeCell ref="A38:C38"/>
    <mergeCell ref="E38:F38"/>
    <mergeCell ref="G38:I38"/>
    <mergeCell ref="A39:C39"/>
    <mergeCell ref="E39:F39"/>
    <mergeCell ref="G39:I39"/>
  </mergeCells>
  <printOptions horizontalCentered="1"/>
  <pageMargins left="0.19685039370078741" right="0.19685039370078741" top="0.39370078740157483" bottom="0.39370078740157483" header="0.19685039370078741" footer="0.19685039370078741"/>
  <pageSetup paperSize="9" scale="57" fitToHeight="0" orientation="portrait" r:id="rId1"/>
  <headerFooter>
    <oddFooter>Página &amp;P de &amp;N</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LJ17"/>
  <sheetViews>
    <sheetView view="pageBreakPreview" topLeftCell="P1" zoomScale="115" zoomScaleNormal="100" zoomScaleSheetLayoutView="115" workbookViewId="0">
      <selection activeCell="AA17" sqref="AA17"/>
    </sheetView>
  </sheetViews>
  <sheetFormatPr defaultColWidth="7.625" defaultRowHeight="15" x14ac:dyDescent="0.25"/>
  <cols>
    <col min="1" max="1" width="13.75" style="197" customWidth="1"/>
    <col min="2" max="2" width="32" style="197" customWidth="1"/>
    <col min="3" max="3" width="12.125" style="212" customWidth="1"/>
    <col min="4" max="4" width="9.875" style="197" customWidth="1"/>
    <col min="5" max="5" width="14.125" style="197" customWidth="1"/>
    <col min="6" max="6" width="7.25" style="197" bestFit="1" customWidth="1"/>
    <col min="7" max="7" width="14.125" style="197" customWidth="1"/>
    <col min="8" max="8" width="6.625" style="197" customWidth="1"/>
    <col min="9" max="9" width="14.125" style="197" customWidth="1"/>
    <col min="10" max="10" width="6.625" style="197" customWidth="1"/>
    <col min="11" max="11" width="14.125" style="197" customWidth="1"/>
    <col min="12" max="12" width="7.875" style="197" customWidth="1"/>
    <col min="13" max="13" width="14.125" style="197" customWidth="1"/>
    <col min="14" max="14" width="7.25" style="197" customWidth="1"/>
    <col min="15" max="15" width="14.125" style="197" customWidth="1"/>
    <col min="16" max="16" width="7.25" style="197" customWidth="1"/>
    <col min="17" max="17" width="14.125" style="197" customWidth="1"/>
    <col min="18" max="18" width="7.25" style="197" customWidth="1"/>
    <col min="19" max="19" width="14.125" style="197" customWidth="1"/>
    <col min="20" max="20" width="7.25" style="197" customWidth="1"/>
    <col min="21" max="21" width="14.125" style="197" customWidth="1"/>
    <col min="22" max="22" width="7.25" style="197" customWidth="1"/>
    <col min="23" max="23" width="14.625" style="197" customWidth="1"/>
    <col min="24" max="24" width="7.25" style="197" customWidth="1"/>
    <col min="25" max="25" width="14.625" style="197" customWidth="1"/>
    <col min="26" max="26" width="7.25" style="197" customWidth="1"/>
    <col min="27" max="27" width="14.625" style="197" customWidth="1"/>
    <col min="28" max="28" width="7.625" style="197" bestFit="1" customWidth="1"/>
    <col min="29" max="29" width="15.625" style="197" bestFit="1" customWidth="1"/>
    <col min="30" max="30" width="12.375" style="197" bestFit="1" customWidth="1"/>
    <col min="31" max="31" width="10.875" style="197" bestFit="1" customWidth="1"/>
    <col min="32" max="32" width="14.75" style="197" bestFit="1" customWidth="1"/>
    <col min="33" max="254" width="7.625" style="197"/>
    <col min="255" max="255" width="10.25" style="197" customWidth="1"/>
    <col min="256" max="256" width="24.75" style="197" customWidth="1"/>
    <col min="257" max="257" width="10.875" style="197" customWidth="1"/>
    <col min="258" max="258" width="5.875" style="197" customWidth="1"/>
    <col min="259" max="259" width="8" style="197" customWidth="1"/>
    <col min="260" max="260" width="5.625" style="197" customWidth="1"/>
    <col min="261" max="261" width="8.625" style="197" customWidth="1"/>
    <col min="262" max="262" width="6.5" style="197" customWidth="1"/>
    <col min="263" max="263" width="8" style="197" customWidth="1"/>
    <col min="264" max="264" width="6" style="197" customWidth="1"/>
    <col min="265" max="265" width="8" style="197" customWidth="1"/>
    <col min="266" max="266" width="5.625" style="197" customWidth="1"/>
    <col min="267" max="267" width="8" style="197" customWidth="1"/>
    <col min="268" max="268" width="5.625" style="197" customWidth="1"/>
    <col min="269" max="269" width="8" style="197" customWidth="1"/>
    <col min="270" max="270" width="5.625" style="197" customWidth="1"/>
    <col min="271" max="271" width="8" style="197" customWidth="1"/>
    <col min="272" max="272" width="5.625" style="197" customWidth="1"/>
    <col min="273" max="273" width="8.375" style="197" customWidth="1"/>
    <col min="274" max="274" width="6.75" style="197" customWidth="1"/>
    <col min="275" max="510" width="7.625" style="197"/>
    <col min="511" max="511" width="10.25" style="197" customWidth="1"/>
    <col min="512" max="512" width="24.75" style="197" customWidth="1"/>
    <col min="513" max="513" width="10.875" style="197" customWidth="1"/>
    <col min="514" max="514" width="5.875" style="197" customWidth="1"/>
    <col min="515" max="515" width="8" style="197" customWidth="1"/>
    <col min="516" max="516" width="5.625" style="197" customWidth="1"/>
    <col min="517" max="517" width="8.625" style="197" customWidth="1"/>
    <col min="518" max="518" width="6.5" style="197" customWidth="1"/>
    <col min="519" max="519" width="8" style="197" customWidth="1"/>
    <col min="520" max="520" width="6" style="197" customWidth="1"/>
    <col min="521" max="521" width="8" style="197" customWidth="1"/>
    <col min="522" max="522" width="5.625" style="197" customWidth="1"/>
    <col min="523" max="523" width="8" style="197" customWidth="1"/>
    <col min="524" max="524" width="5.625" style="197" customWidth="1"/>
    <col min="525" max="525" width="8" style="197" customWidth="1"/>
    <col min="526" max="526" width="5.625" style="197" customWidth="1"/>
    <col min="527" max="527" width="8" style="197" customWidth="1"/>
    <col min="528" max="528" width="5.625" style="197" customWidth="1"/>
    <col min="529" max="529" width="8.375" style="197" customWidth="1"/>
    <col min="530" max="530" width="6.75" style="197" customWidth="1"/>
    <col min="531" max="766" width="7.625" style="197"/>
    <col min="767" max="767" width="10.25" style="197" customWidth="1"/>
    <col min="768" max="768" width="24.75" style="197" customWidth="1"/>
    <col min="769" max="769" width="10.875" style="197" customWidth="1"/>
    <col min="770" max="770" width="5.875" style="197" customWidth="1"/>
    <col min="771" max="771" width="8" style="197" customWidth="1"/>
    <col min="772" max="772" width="5.625" style="197" customWidth="1"/>
    <col min="773" max="773" width="8.625" style="197" customWidth="1"/>
    <col min="774" max="774" width="6.5" style="197" customWidth="1"/>
    <col min="775" max="775" width="8" style="197" customWidth="1"/>
    <col min="776" max="776" width="6" style="197" customWidth="1"/>
    <col min="777" max="777" width="8" style="197" customWidth="1"/>
    <col min="778" max="778" width="5.625" style="197" customWidth="1"/>
    <col min="779" max="779" width="8" style="197" customWidth="1"/>
    <col min="780" max="780" width="5.625" style="197" customWidth="1"/>
    <col min="781" max="781" width="8" style="197" customWidth="1"/>
    <col min="782" max="782" width="5.625" style="197" customWidth="1"/>
    <col min="783" max="783" width="8" style="197" customWidth="1"/>
    <col min="784" max="784" width="5.625" style="197" customWidth="1"/>
    <col min="785" max="785" width="8.375" style="197" customWidth="1"/>
    <col min="786" max="786" width="6.75" style="197" customWidth="1"/>
    <col min="787" max="1022" width="7.625" style="197"/>
    <col min="1023" max="1023" width="10.25" style="197" customWidth="1"/>
    <col min="1024" max="1024" width="24.75" style="197" customWidth="1"/>
    <col min="1025" max="1025" width="10.875" style="197" customWidth="1"/>
    <col min="1026" max="1026" width="5.875" style="197" customWidth="1"/>
    <col min="1027" max="1027" width="8" style="197" customWidth="1"/>
    <col min="1028" max="1028" width="5.625" style="197" customWidth="1"/>
    <col min="1029" max="1029" width="8.625" style="197" customWidth="1"/>
    <col min="1030" max="1030" width="6.5" style="197" customWidth="1"/>
    <col min="1031" max="1031" width="8" style="197" customWidth="1"/>
    <col min="1032" max="1032" width="6" style="197" customWidth="1"/>
    <col min="1033" max="1033" width="8" style="197" customWidth="1"/>
    <col min="1034" max="1034" width="5.625" style="197" customWidth="1"/>
    <col min="1035" max="1035" width="8" style="197" customWidth="1"/>
    <col min="1036" max="1036" width="5.625" style="197" customWidth="1"/>
    <col min="1037" max="1037" width="8" style="197" customWidth="1"/>
    <col min="1038" max="1038" width="5.625" style="197" customWidth="1"/>
    <col min="1039" max="1039" width="8" style="197" customWidth="1"/>
    <col min="1040" max="1040" width="5.625" style="197" customWidth="1"/>
    <col min="1041" max="1041" width="8.375" style="197" customWidth="1"/>
    <col min="1042" max="1042" width="6.75" style="197" customWidth="1"/>
    <col min="1043" max="1278" width="7.625" style="197"/>
    <col min="1279" max="1279" width="10.25" style="197" customWidth="1"/>
    <col min="1280" max="1280" width="24.75" style="197" customWidth="1"/>
    <col min="1281" max="1281" width="10.875" style="197" customWidth="1"/>
    <col min="1282" max="1282" width="5.875" style="197" customWidth="1"/>
    <col min="1283" max="1283" width="8" style="197" customWidth="1"/>
    <col min="1284" max="1284" width="5.625" style="197" customWidth="1"/>
    <col min="1285" max="1285" width="8.625" style="197" customWidth="1"/>
    <col min="1286" max="1286" width="6.5" style="197" customWidth="1"/>
    <col min="1287" max="1287" width="8" style="197" customWidth="1"/>
    <col min="1288" max="1288" width="6" style="197" customWidth="1"/>
    <col min="1289" max="1289" width="8" style="197" customWidth="1"/>
    <col min="1290" max="1290" width="5.625" style="197" customWidth="1"/>
    <col min="1291" max="1291" width="8" style="197" customWidth="1"/>
    <col min="1292" max="1292" width="5.625" style="197" customWidth="1"/>
    <col min="1293" max="1293" width="8" style="197" customWidth="1"/>
    <col min="1294" max="1294" width="5.625" style="197" customWidth="1"/>
    <col min="1295" max="1295" width="8" style="197" customWidth="1"/>
    <col min="1296" max="1296" width="5.625" style="197" customWidth="1"/>
    <col min="1297" max="1297" width="8.375" style="197" customWidth="1"/>
    <col min="1298" max="1298" width="6.75" style="197" customWidth="1"/>
    <col min="1299" max="1534" width="7.625" style="197"/>
    <col min="1535" max="1535" width="10.25" style="197" customWidth="1"/>
    <col min="1536" max="1536" width="24.75" style="197" customWidth="1"/>
    <col min="1537" max="1537" width="10.875" style="197" customWidth="1"/>
    <col min="1538" max="1538" width="5.875" style="197" customWidth="1"/>
    <col min="1539" max="1539" width="8" style="197" customWidth="1"/>
    <col min="1540" max="1540" width="5.625" style="197" customWidth="1"/>
    <col min="1541" max="1541" width="8.625" style="197" customWidth="1"/>
    <col min="1542" max="1542" width="6.5" style="197" customWidth="1"/>
    <col min="1543" max="1543" width="8" style="197" customWidth="1"/>
    <col min="1544" max="1544" width="6" style="197" customWidth="1"/>
    <col min="1545" max="1545" width="8" style="197" customWidth="1"/>
    <col min="1546" max="1546" width="5.625" style="197" customWidth="1"/>
    <col min="1547" max="1547" width="8" style="197" customWidth="1"/>
    <col min="1548" max="1548" width="5.625" style="197" customWidth="1"/>
    <col min="1549" max="1549" width="8" style="197" customWidth="1"/>
    <col min="1550" max="1550" width="5.625" style="197" customWidth="1"/>
    <col min="1551" max="1551" width="8" style="197" customWidth="1"/>
    <col min="1552" max="1552" width="5.625" style="197" customWidth="1"/>
    <col min="1553" max="1553" width="8.375" style="197" customWidth="1"/>
    <col min="1554" max="1554" width="6.75" style="197" customWidth="1"/>
    <col min="1555" max="1790" width="7.625" style="197"/>
    <col min="1791" max="1791" width="10.25" style="197" customWidth="1"/>
    <col min="1792" max="1792" width="24.75" style="197" customWidth="1"/>
    <col min="1793" max="1793" width="10.875" style="197" customWidth="1"/>
    <col min="1794" max="1794" width="5.875" style="197" customWidth="1"/>
    <col min="1795" max="1795" width="8" style="197" customWidth="1"/>
    <col min="1796" max="1796" width="5.625" style="197" customWidth="1"/>
    <col min="1797" max="1797" width="8.625" style="197" customWidth="1"/>
    <col min="1798" max="1798" width="6.5" style="197" customWidth="1"/>
    <col min="1799" max="1799" width="8" style="197" customWidth="1"/>
    <col min="1800" max="1800" width="6" style="197" customWidth="1"/>
    <col min="1801" max="1801" width="8" style="197" customWidth="1"/>
    <col min="1802" max="1802" width="5.625" style="197" customWidth="1"/>
    <col min="1803" max="1803" width="8" style="197" customWidth="1"/>
    <col min="1804" max="1804" width="5.625" style="197" customWidth="1"/>
    <col min="1805" max="1805" width="8" style="197" customWidth="1"/>
    <col min="1806" max="1806" width="5.625" style="197" customWidth="1"/>
    <col min="1807" max="1807" width="8" style="197" customWidth="1"/>
    <col min="1808" max="1808" width="5.625" style="197" customWidth="1"/>
    <col min="1809" max="1809" width="8.375" style="197" customWidth="1"/>
    <col min="1810" max="1810" width="6.75" style="197" customWidth="1"/>
    <col min="1811" max="2046" width="7.625" style="197"/>
    <col min="2047" max="2047" width="10.25" style="197" customWidth="1"/>
    <col min="2048" max="2048" width="24.75" style="197" customWidth="1"/>
    <col min="2049" max="2049" width="10.875" style="197" customWidth="1"/>
    <col min="2050" max="2050" width="5.875" style="197" customWidth="1"/>
    <col min="2051" max="2051" width="8" style="197" customWidth="1"/>
    <col min="2052" max="2052" width="5.625" style="197" customWidth="1"/>
    <col min="2053" max="2053" width="8.625" style="197" customWidth="1"/>
    <col min="2054" max="2054" width="6.5" style="197" customWidth="1"/>
    <col min="2055" max="2055" width="8" style="197" customWidth="1"/>
    <col min="2056" max="2056" width="6" style="197" customWidth="1"/>
    <col min="2057" max="2057" width="8" style="197" customWidth="1"/>
    <col min="2058" max="2058" width="5.625" style="197" customWidth="1"/>
    <col min="2059" max="2059" width="8" style="197" customWidth="1"/>
    <col min="2060" max="2060" width="5.625" style="197" customWidth="1"/>
    <col min="2061" max="2061" width="8" style="197" customWidth="1"/>
    <col min="2062" max="2062" width="5.625" style="197" customWidth="1"/>
    <col min="2063" max="2063" width="8" style="197" customWidth="1"/>
    <col min="2064" max="2064" width="5.625" style="197" customWidth="1"/>
    <col min="2065" max="2065" width="8.375" style="197" customWidth="1"/>
    <col min="2066" max="2066" width="6.75" style="197" customWidth="1"/>
    <col min="2067" max="2302" width="7.625" style="197"/>
    <col min="2303" max="2303" width="10.25" style="197" customWidth="1"/>
    <col min="2304" max="2304" width="24.75" style="197" customWidth="1"/>
    <col min="2305" max="2305" width="10.875" style="197" customWidth="1"/>
    <col min="2306" max="2306" width="5.875" style="197" customWidth="1"/>
    <col min="2307" max="2307" width="8" style="197" customWidth="1"/>
    <col min="2308" max="2308" width="5.625" style="197" customWidth="1"/>
    <col min="2309" max="2309" width="8.625" style="197" customWidth="1"/>
    <col min="2310" max="2310" width="6.5" style="197" customWidth="1"/>
    <col min="2311" max="2311" width="8" style="197" customWidth="1"/>
    <col min="2312" max="2312" width="6" style="197" customWidth="1"/>
    <col min="2313" max="2313" width="8" style="197" customWidth="1"/>
    <col min="2314" max="2314" width="5.625" style="197" customWidth="1"/>
    <col min="2315" max="2315" width="8" style="197" customWidth="1"/>
    <col min="2316" max="2316" width="5.625" style="197" customWidth="1"/>
    <col min="2317" max="2317" width="8" style="197" customWidth="1"/>
    <col min="2318" max="2318" width="5.625" style="197" customWidth="1"/>
    <col min="2319" max="2319" width="8" style="197" customWidth="1"/>
    <col min="2320" max="2320" width="5.625" style="197" customWidth="1"/>
    <col min="2321" max="2321" width="8.375" style="197" customWidth="1"/>
    <col min="2322" max="2322" width="6.75" style="197" customWidth="1"/>
    <col min="2323" max="2558" width="7.625" style="197"/>
    <col min="2559" max="2559" width="10.25" style="197" customWidth="1"/>
    <col min="2560" max="2560" width="24.75" style="197" customWidth="1"/>
    <col min="2561" max="2561" width="10.875" style="197" customWidth="1"/>
    <col min="2562" max="2562" width="5.875" style="197" customWidth="1"/>
    <col min="2563" max="2563" width="8" style="197" customWidth="1"/>
    <col min="2564" max="2564" width="5.625" style="197" customWidth="1"/>
    <col min="2565" max="2565" width="8.625" style="197" customWidth="1"/>
    <col min="2566" max="2566" width="6.5" style="197" customWidth="1"/>
    <col min="2567" max="2567" width="8" style="197" customWidth="1"/>
    <col min="2568" max="2568" width="6" style="197" customWidth="1"/>
    <col min="2569" max="2569" width="8" style="197" customWidth="1"/>
    <col min="2570" max="2570" width="5.625" style="197" customWidth="1"/>
    <col min="2571" max="2571" width="8" style="197" customWidth="1"/>
    <col min="2572" max="2572" width="5.625" style="197" customWidth="1"/>
    <col min="2573" max="2573" width="8" style="197" customWidth="1"/>
    <col min="2574" max="2574" width="5.625" style="197" customWidth="1"/>
    <col min="2575" max="2575" width="8" style="197" customWidth="1"/>
    <col min="2576" max="2576" width="5.625" style="197" customWidth="1"/>
    <col min="2577" max="2577" width="8.375" style="197" customWidth="1"/>
    <col min="2578" max="2578" width="6.75" style="197" customWidth="1"/>
    <col min="2579" max="2814" width="7.625" style="197"/>
    <col min="2815" max="2815" width="10.25" style="197" customWidth="1"/>
    <col min="2816" max="2816" width="24.75" style="197" customWidth="1"/>
    <col min="2817" max="2817" width="10.875" style="197" customWidth="1"/>
    <col min="2818" max="2818" width="5.875" style="197" customWidth="1"/>
    <col min="2819" max="2819" width="8" style="197" customWidth="1"/>
    <col min="2820" max="2820" width="5.625" style="197" customWidth="1"/>
    <col min="2821" max="2821" width="8.625" style="197" customWidth="1"/>
    <col min="2822" max="2822" width="6.5" style="197" customWidth="1"/>
    <col min="2823" max="2823" width="8" style="197" customWidth="1"/>
    <col min="2824" max="2824" width="6" style="197" customWidth="1"/>
    <col min="2825" max="2825" width="8" style="197" customWidth="1"/>
    <col min="2826" max="2826" width="5.625" style="197" customWidth="1"/>
    <col min="2827" max="2827" width="8" style="197" customWidth="1"/>
    <col min="2828" max="2828" width="5.625" style="197" customWidth="1"/>
    <col min="2829" max="2829" width="8" style="197" customWidth="1"/>
    <col min="2830" max="2830" width="5.625" style="197" customWidth="1"/>
    <col min="2831" max="2831" width="8" style="197" customWidth="1"/>
    <col min="2832" max="2832" width="5.625" style="197" customWidth="1"/>
    <col min="2833" max="2833" width="8.375" style="197" customWidth="1"/>
    <col min="2834" max="2834" width="6.75" style="197" customWidth="1"/>
    <col min="2835" max="3070" width="7.625" style="197"/>
    <col min="3071" max="3071" width="10.25" style="197" customWidth="1"/>
    <col min="3072" max="3072" width="24.75" style="197" customWidth="1"/>
    <col min="3073" max="3073" width="10.875" style="197" customWidth="1"/>
    <col min="3074" max="3074" width="5.875" style="197" customWidth="1"/>
    <col min="3075" max="3075" width="8" style="197" customWidth="1"/>
    <col min="3076" max="3076" width="5.625" style="197" customWidth="1"/>
    <col min="3077" max="3077" width="8.625" style="197" customWidth="1"/>
    <col min="3078" max="3078" width="6.5" style="197" customWidth="1"/>
    <col min="3079" max="3079" width="8" style="197" customWidth="1"/>
    <col min="3080" max="3080" width="6" style="197" customWidth="1"/>
    <col min="3081" max="3081" width="8" style="197" customWidth="1"/>
    <col min="3082" max="3082" width="5.625" style="197" customWidth="1"/>
    <col min="3083" max="3083" width="8" style="197" customWidth="1"/>
    <col min="3084" max="3084" width="5.625" style="197" customWidth="1"/>
    <col min="3085" max="3085" width="8" style="197" customWidth="1"/>
    <col min="3086" max="3086" width="5.625" style="197" customWidth="1"/>
    <col min="3087" max="3087" width="8" style="197" customWidth="1"/>
    <col min="3088" max="3088" width="5.625" style="197" customWidth="1"/>
    <col min="3089" max="3089" width="8.375" style="197" customWidth="1"/>
    <col min="3090" max="3090" width="6.75" style="197" customWidth="1"/>
    <col min="3091" max="3326" width="7.625" style="197"/>
    <col min="3327" max="3327" width="10.25" style="197" customWidth="1"/>
    <col min="3328" max="3328" width="24.75" style="197" customWidth="1"/>
    <col min="3329" max="3329" width="10.875" style="197" customWidth="1"/>
    <col min="3330" max="3330" width="5.875" style="197" customWidth="1"/>
    <col min="3331" max="3331" width="8" style="197" customWidth="1"/>
    <col min="3332" max="3332" width="5.625" style="197" customWidth="1"/>
    <col min="3333" max="3333" width="8.625" style="197" customWidth="1"/>
    <col min="3334" max="3334" width="6.5" style="197" customWidth="1"/>
    <col min="3335" max="3335" width="8" style="197" customWidth="1"/>
    <col min="3336" max="3336" width="6" style="197" customWidth="1"/>
    <col min="3337" max="3337" width="8" style="197" customWidth="1"/>
    <col min="3338" max="3338" width="5.625" style="197" customWidth="1"/>
    <col min="3339" max="3339" width="8" style="197" customWidth="1"/>
    <col min="3340" max="3340" width="5.625" style="197" customWidth="1"/>
    <col min="3341" max="3341" width="8" style="197" customWidth="1"/>
    <col min="3342" max="3342" width="5.625" style="197" customWidth="1"/>
    <col min="3343" max="3343" width="8" style="197" customWidth="1"/>
    <col min="3344" max="3344" width="5.625" style="197" customWidth="1"/>
    <col min="3345" max="3345" width="8.375" style="197" customWidth="1"/>
    <col min="3346" max="3346" width="6.75" style="197" customWidth="1"/>
    <col min="3347" max="3582" width="7.625" style="197"/>
    <col min="3583" max="3583" width="10.25" style="197" customWidth="1"/>
    <col min="3584" max="3584" width="24.75" style="197" customWidth="1"/>
    <col min="3585" max="3585" width="10.875" style="197" customWidth="1"/>
    <col min="3586" max="3586" width="5.875" style="197" customWidth="1"/>
    <col min="3587" max="3587" width="8" style="197" customWidth="1"/>
    <col min="3588" max="3588" width="5.625" style="197" customWidth="1"/>
    <col min="3589" max="3589" width="8.625" style="197" customWidth="1"/>
    <col min="3590" max="3590" width="6.5" style="197" customWidth="1"/>
    <col min="3591" max="3591" width="8" style="197" customWidth="1"/>
    <col min="3592" max="3592" width="6" style="197" customWidth="1"/>
    <col min="3593" max="3593" width="8" style="197" customWidth="1"/>
    <col min="3594" max="3594" width="5.625" style="197" customWidth="1"/>
    <col min="3595" max="3595" width="8" style="197" customWidth="1"/>
    <col min="3596" max="3596" width="5.625" style="197" customWidth="1"/>
    <col min="3597" max="3597" width="8" style="197" customWidth="1"/>
    <col min="3598" max="3598" width="5.625" style="197" customWidth="1"/>
    <col min="3599" max="3599" width="8" style="197" customWidth="1"/>
    <col min="3600" max="3600" width="5.625" style="197" customWidth="1"/>
    <col min="3601" max="3601" width="8.375" style="197" customWidth="1"/>
    <col min="3602" max="3602" width="6.75" style="197" customWidth="1"/>
    <col min="3603" max="3838" width="7.625" style="197"/>
    <col min="3839" max="3839" width="10.25" style="197" customWidth="1"/>
    <col min="3840" max="3840" width="24.75" style="197" customWidth="1"/>
    <col min="3841" max="3841" width="10.875" style="197" customWidth="1"/>
    <col min="3842" max="3842" width="5.875" style="197" customWidth="1"/>
    <col min="3843" max="3843" width="8" style="197" customWidth="1"/>
    <col min="3844" max="3844" width="5.625" style="197" customWidth="1"/>
    <col min="3845" max="3845" width="8.625" style="197" customWidth="1"/>
    <col min="3846" max="3846" width="6.5" style="197" customWidth="1"/>
    <col min="3847" max="3847" width="8" style="197" customWidth="1"/>
    <col min="3848" max="3848" width="6" style="197" customWidth="1"/>
    <col min="3849" max="3849" width="8" style="197" customWidth="1"/>
    <col min="3850" max="3850" width="5.625" style="197" customWidth="1"/>
    <col min="3851" max="3851" width="8" style="197" customWidth="1"/>
    <col min="3852" max="3852" width="5.625" style="197" customWidth="1"/>
    <col min="3853" max="3853" width="8" style="197" customWidth="1"/>
    <col min="3854" max="3854" width="5.625" style="197" customWidth="1"/>
    <col min="3855" max="3855" width="8" style="197" customWidth="1"/>
    <col min="3856" max="3856" width="5.625" style="197" customWidth="1"/>
    <col min="3857" max="3857" width="8.375" style="197" customWidth="1"/>
    <col min="3858" max="3858" width="6.75" style="197" customWidth="1"/>
    <col min="3859" max="4094" width="7.625" style="197"/>
    <col min="4095" max="4095" width="10.25" style="197" customWidth="1"/>
    <col min="4096" max="4096" width="24.75" style="197" customWidth="1"/>
    <col min="4097" max="4097" width="10.875" style="197" customWidth="1"/>
    <col min="4098" max="4098" width="5.875" style="197" customWidth="1"/>
    <col min="4099" max="4099" width="8" style="197" customWidth="1"/>
    <col min="4100" max="4100" width="5.625" style="197" customWidth="1"/>
    <col min="4101" max="4101" width="8.625" style="197" customWidth="1"/>
    <col min="4102" max="4102" width="6.5" style="197" customWidth="1"/>
    <col min="4103" max="4103" width="8" style="197" customWidth="1"/>
    <col min="4104" max="4104" width="6" style="197" customWidth="1"/>
    <col min="4105" max="4105" width="8" style="197" customWidth="1"/>
    <col min="4106" max="4106" width="5.625" style="197" customWidth="1"/>
    <col min="4107" max="4107" width="8" style="197" customWidth="1"/>
    <col min="4108" max="4108" width="5.625" style="197" customWidth="1"/>
    <col min="4109" max="4109" width="8" style="197" customWidth="1"/>
    <col min="4110" max="4110" width="5.625" style="197" customWidth="1"/>
    <col min="4111" max="4111" width="8" style="197" customWidth="1"/>
    <col min="4112" max="4112" width="5.625" style="197" customWidth="1"/>
    <col min="4113" max="4113" width="8.375" style="197" customWidth="1"/>
    <col min="4114" max="4114" width="6.75" style="197" customWidth="1"/>
    <col min="4115" max="4350" width="7.625" style="197"/>
    <col min="4351" max="4351" width="10.25" style="197" customWidth="1"/>
    <col min="4352" max="4352" width="24.75" style="197" customWidth="1"/>
    <col min="4353" max="4353" width="10.875" style="197" customWidth="1"/>
    <col min="4354" max="4354" width="5.875" style="197" customWidth="1"/>
    <col min="4355" max="4355" width="8" style="197" customWidth="1"/>
    <col min="4356" max="4356" width="5.625" style="197" customWidth="1"/>
    <col min="4357" max="4357" width="8.625" style="197" customWidth="1"/>
    <col min="4358" max="4358" width="6.5" style="197" customWidth="1"/>
    <col min="4359" max="4359" width="8" style="197" customWidth="1"/>
    <col min="4360" max="4360" width="6" style="197" customWidth="1"/>
    <col min="4361" max="4361" width="8" style="197" customWidth="1"/>
    <col min="4362" max="4362" width="5.625" style="197" customWidth="1"/>
    <col min="4363" max="4363" width="8" style="197" customWidth="1"/>
    <col min="4364" max="4364" width="5.625" style="197" customWidth="1"/>
    <col min="4365" max="4365" width="8" style="197" customWidth="1"/>
    <col min="4366" max="4366" width="5.625" style="197" customWidth="1"/>
    <col min="4367" max="4367" width="8" style="197" customWidth="1"/>
    <col min="4368" max="4368" width="5.625" style="197" customWidth="1"/>
    <col min="4369" max="4369" width="8.375" style="197" customWidth="1"/>
    <col min="4370" max="4370" width="6.75" style="197" customWidth="1"/>
    <col min="4371" max="4606" width="7.625" style="197"/>
    <col min="4607" max="4607" width="10.25" style="197" customWidth="1"/>
    <col min="4608" max="4608" width="24.75" style="197" customWidth="1"/>
    <col min="4609" max="4609" width="10.875" style="197" customWidth="1"/>
    <col min="4610" max="4610" width="5.875" style="197" customWidth="1"/>
    <col min="4611" max="4611" width="8" style="197" customWidth="1"/>
    <col min="4612" max="4612" width="5.625" style="197" customWidth="1"/>
    <col min="4613" max="4613" width="8.625" style="197" customWidth="1"/>
    <col min="4614" max="4614" width="6.5" style="197" customWidth="1"/>
    <col min="4615" max="4615" width="8" style="197" customWidth="1"/>
    <col min="4616" max="4616" width="6" style="197" customWidth="1"/>
    <col min="4617" max="4617" width="8" style="197" customWidth="1"/>
    <col min="4618" max="4618" width="5.625" style="197" customWidth="1"/>
    <col min="4619" max="4619" width="8" style="197" customWidth="1"/>
    <col min="4620" max="4620" width="5.625" style="197" customWidth="1"/>
    <col min="4621" max="4621" width="8" style="197" customWidth="1"/>
    <col min="4622" max="4622" width="5.625" style="197" customWidth="1"/>
    <col min="4623" max="4623" width="8" style="197" customWidth="1"/>
    <col min="4624" max="4624" width="5.625" style="197" customWidth="1"/>
    <col min="4625" max="4625" width="8.375" style="197" customWidth="1"/>
    <col min="4626" max="4626" width="6.75" style="197" customWidth="1"/>
    <col min="4627" max="4862" width="7.625" style="197"/>
    <col min="4863" max="4863" width="10.25" style="197" customWidth="1"/>
    <col min="4864" max="4864" width="24.75" style="197" customWidth="1"/>
    <col min="4865" max="4865" width="10.875" style="197" customWidth="1"/>
    <col min="4866" max="4866" width="5.875" style="197" customWidth="1"/>
    <col min="4867" max="4867" width="8" style="197" customWidth="1"/>
    <col min="4868" max="4868" width="5.625" style="197" customWidth="1"/>
    <col min="4869" max="4869" width="8.625" style="197" customWidth="1"/>
    <col min="4870" max="4870" width="6.5" style="197" customWidth="1"/>
    <col min="4871" max="4871" width="8" style="197" customWidth="1"/>
    <col min="4872" max="4872" width="6" style="197" customWidth="1"/>
    <col min="4873" max="4873" width="8" style="197" customWidth="1"/>
    <col min="4874" max="4874" width="5.625" style="197" customWidth="1"/>
    <col min="4875" max="4875" width="8" style="197" customWidth="1"/>
    <col min="4876" max="4876" width="5.625" style="197" customWidth="1"/>
    <col min="4877" max="4877" width="8" style="197" customWidth="1"/>
    <col min="4878" max="4878" width="5.625" style="197" customWidth="1"/>
    <col min="4879" max="4879" width="8" style="197" customWidth="1"/>
    <col min="4880" max="4880" width="5.625" style="197" customWidth="1"/>
    <col min="4881" max="4881" width="8.375" style="197" customWidth="1"/>
    <col min="4882" max="4882" width="6.75" style="197" customWidth="1"/>
    <col min="4883" max="5118" width="7.625" style="197"/>
    <col min="5119" max="5119" width="10.25" style="197" customWidth="1"/>
    <col min="5120" max="5120" width="24.75" style="197" customWidth="1"/>
    <col min="5121" max="5121" width="10.875" style="197" customWidth="1"/>
    <col min="5122" max="5122" width="5.875" style="197" customWidth="1"/>
    <col min="5123" max="5123" width="8" style="197" customWidth="1"/>
    <col min="5124" max="5124" width="5.625" style="197" customWidth="1"/>
    <col min="5125" max="5125" width="8.625" style="197" customWidth="1"/>
    <col min="5126" max="5126" width="6.5" style="197" customWidth="1"/>
    <col min="5127" max="5127" width="8" style="197" customWidth="1"/>
    <col min="5128" max="5128" width="6" style="197" customWidth="1"/>
    <col min="5129" max="5129" width="8" style="197" customWidth="1"/>
    <col min="5130" max="5130" width="5.625" style="197" customWidth="1"/>
    <col min="5131" max="5131" width="8" style="197" customWidth="1"/>
    <col min="5132" max="5132" width="5.625" style="197" customWidth="1"/>
    <col min="5133" max="5133" width="8" style="197" customWidth="1"/>
    <col min="5134" max="5134" width="5.625" style="197" customWidth="1"/>
    <col min="5135" max="5135" width="8" style="197" customWidth="1"/>
    <col min="5136" max="5136" width="5.625" style="197" customWidth="1"/>
    <col min="5137" max="5137" width="8.375" style="197" customWidth="1"/>
    <col min="5138" max="5138" width="6.75" style="197" customWidth="1"/>
    <col min="5139" max="5374" width="7.625" style="197"/>
    <col min="5375" max="5375" width="10.25" style="197" customWidth="1"/>
    <col min="5376" max="5376" width="24.75" style="197" customWidth="1"/>
    <col min="5377" max="5377" width="10.875" style="197" customWidth="1"/>
    <col min="5378" max="5378" width="5.875" style="197" customWidth="1"/>
    <col min="5379" max="5379" width="8" style="197" customWidth="1"/>
    <col min="5380" max="5380" width="5.625" style="197" customWidth="1"/>
    <col min="5381" max="5381" width="8.625" style="197" customWidth="1"/>
    <col min="5382" max="5382" width="6.5" style="197" customWidth="1"/>
    <col min="5383" max="5383" width="8" style="197" customWidth="1"/>
    <col min="5384" max="5384" width="6" style="197" customWidth="1"/>
    <col min="5385" max="5385" width="8" style="197" customWidth="1"/>
    <col min="5386" max="5386" width="5.625" style="197" customWidth="1"/>
    <col min="5387" max="5387" width="8" style="197" customWidth="1"/>
    <col min="5388" max="5388" width="5.625" style="197" customWidth="1"/>
    <col min="5389" max="5389" width="8" style="197" customWidth="1"/>
    <col min="5390" max="5390" width="5.625" style="197" customWidth="1"/>
    <col min="5391" max="5391" width="8" style="197" customWidth="1"/>
    <col min="5392" max="5392" width="5.625" style="197" customWidth="1"/>
    <col min="5393" max="5393" width="8.375" style="197" customWidth="1"/>
    <col min="5394" max="5394" width="6.75" style="197" customWidth="1"/>
    <col min="5395" max="5630" width="7.625" style="197"/>
    <col min="5631" max="5631" width="10.25" style="197" customWidth="1"/>
    <col min="5632" max="5632" width="24.75" style="197" customWidth="1"/>
    <col min="5633" max="5633" width="10.875" style="197" customWidth="1"/>
    <col min="5634" max="5634" width="5.875" style="197" customWidth="1"/>
    <col min="5635" max="5635" width="8" style="197" customWidth="1"/>
    <col min="5636" max="5636" width="5.625" style="197" customWidth="1"/>
    <col min="5637" max="5637" width="8.625" style="197" customWidth="1"/>
    <col min="5638" max="5638" width="6.5" style="197" customWidth="1"/>
    <col min="5639" max="5639" width="8" style="197" customWidth="1"/>
    <col min="5640" max="5640" width="6" style="197" customWidth="1"/>
    <col min="5641" max="5641" width="8" style="197" customWidth="1"/>
    <col min="5642" max="5642" width="5.625" style="197" customWidth="1"/>
    <col min="5643" max="5643" width="8" style="197" customWidth="1"/>
    <col min="5644" max="5644" width="5.625" style="197" customWidth="1"/>
    <col min="5645" max="5645" width="8" style="197" customWidth="1"/>
    <col min="5646" max="5646" width="5.625" style="197" customWidth="1"/>
    <col min="5647" max="5647" width="8" style="197" customWidth="1"/>
    <col min="5648" max="5648" width="5.625" style="197" customWidth="1"/>
    <col min="5649" max="5649" width="8.375" style="197" customWidth="1"/>
    <col min="5650" max="5650" width="6.75" style="197" customWidth="1"/>
    <col min="5651" max="5886" width="7.625" style="197"/>
    <col min="5887" max="5887" width="10.25" style="197" customWidth="1"/>
    <col min="5888" max="5888" width="24.75" style="197" customWidth="1"/>
    <col min="5889" max="5889" width="10.875" style="197" customWidth="1"/>
    <col min="5890" max="5890" width="5.875" style="197" customWidth="1"/>
    <col min="5891" max="5891" width="8" style="197" customWidth="1"/>
    <col min="5892" max="5892" width="5.625" style="197" customWidth="1"/>
    <col min="5893" max="5893" width="8.625" style="197" customWidth="1"/>
    <col min="5894" max="5894" width="6.5" style="197" customWidth="1"/>
    <col min="5895" max="5895" width="8" style="197" customWidth="1"/>
    <col min="5896" max="5896" width="6" style="197" customWidth="1"/>
    <col min="5897" max="5897" width="8" style="197" customWidth="1"/>
    <col min="5898" max="5898" width="5.625" style="197" customWidth="1"/>
    <col min="5899" max="5899" width="8" style="197" customWidth="1"/>
    <col min="5900" max="5900" width="5.625" style="197" customWidth="1"/>
    <col min="5901" max="5901" width="8" style="197" customWidth="1"/>
    <col min="5902" max="5902" width="5.625" style="197" customWidth="1"/>
    <col min="5903" max="5903" width="8" style="197" customWidth="1"/>
    <col min="5904" max="5904" width="5.625" style="197" customWidth="1"/>
    <col min="5905" max="5905" width="8.375" style="197" customWidth="1"/>
    <col min="5906" max="5906" width="6.75" style="197" customWidth="1"/>
    <col min="5907" max="6142" width="7.625" style="197"/>
    <col min="6143" max="6143" width="10.25" style="197" customWidth="1"/>
    <col min="6144" max="6144" width="24.75" style="197" customWidth="1"/>
    <col min="6145" max="6145" width="10.875" style="197" customWidth="1"/>
    <col min="6146" max="6146" width="5.875" style="197" customWidth="1"/>
    <col min="6147" max="6147" width="8" style="197" customWidth="1"/>
    <col min="6148" max="6148" width="5.625" style="197" customWidth="1"/>
    <col min="6149" max="6149" width="8.625" style="197" customWidth="1"/>
    <col min="6150" max="6150" width="6.5" style="197" customWidth="1"/>
    <col min="6151" max="6151" width="8" style="197" customWidth="1"/>
    <col min="6152" max="6152" width="6" style="197" customWidth="1"/>
    <col min="6153" max="6153" width="8" style="197" customWidth="1"/>
    <col min="6154" max="6154" width="5.625" style="197" customWidth="1"/>
    <col min="6155" max="6155" width="8" style="197" customWidth="1"/>
    <col min="6156" max="6156" width="5.625" style="197" customWidth="1"/>
    <col min="6157" max="6157" width="8" style="197" customWidth="1"/>
    <col min="6158" max="6158" width="5.625" style="197" customWidth="1"/>
    <col min="6159" max="6159" width="8" style="197" customWidth="1"/>
    <col min="6160" max="6160" width="5.625" style="197" customWidth="1"/>
    <col min="6161" max="6161" width="8.375" style="197" customWidth="1"/>
    <col min="6162" max="6162" width="6.75" style="197" customWidth="1"/>
    <col min="6163" max="6398" width="7.625" style="197"/>
    <col min="6399" max="6399" width="10.25" style="197" customWidth="1"/>
    <col min="6400" max="6400" width="24.75" style="197" customWidth="1"/>
    <col min="6401" max="6401" width="10.875" style="197" customWidth="1"/>
    <col min="6402" max="6402" width="5.875" style="197" customWidth="1"/>
    <col min="6403" max="6403" width="8" style="197" customWidth="1"/>
    <col min="6404" max="6404" width="5.625" style="197" customWidth="1"/>
    <col min="6405" max="6405" width="8.625" style="197" customWidth="1"/>
    <col min="6406" max="6406" width="6.5" style="197" customWidth="1"/>
    <col min="6407" max="6407" width="8" style="197" customWidth="1"/>
    <col min="6408" max="6408" width="6" style="197" customWidth="1"/>
    <col min="6409" max="6409" width="8" style="197" customWidth="1"/>
    <col min="6410" max="6410" width="5.625" style="197" customWidth="1"/>
    <col min="6411" max="6411" width="8" style="197" customWidth="1"/>
    <col min="6412" max="6412" width="5.625" style="197" customWidth="1"/>
    <col min="6413" max="6413" width="8" style="197" customWidth="1"/>
    <col min="6414" max="6414" width="5.625" style="197" customWidth="1"/>
    <col min="6415" max="6415" width="8" style="197" customWidth="1"/>
    <col min="6416" max="6416" width="5.625" style="197" customWidth="1"/>
    <col min="6417" max="6417" width="8.375" style="197" customWidth="1"/>
    <col min="6418" max="6418" width="6.75" style="197" customWidth="1"/>
    <col min="6419" max="6654" width="7.625" style="197"/>
    <col min="6655" max="6655" width="10.25" style="197" customWidth="1"/>
    <col min="6656" max="6656" width="24.75" style="197" customWidth="1"/>
    <col min="6657" max="6657" width="10.875" style="197" customWidth="1"/>
    <col min="6658" max="6658" width="5.875" style="197" customWidth="1"/>
    <col min="6659" max="6659" width="8" style="197" customWidth="1"/>
    <col min="6660" max="6660" width="5.625" style="197" customWidth="1"/>
    <col min="6661" max="6661" width="8.625" style="197" customWidth="1"/>
    <col min="6662" max="6662" width="6.5" style="197" customWidth="1"/>
    <col min="6663" max="6663" width="8" style="197" customWidth="1"/>
    <col min="6664" max="6664" width="6" style="197" customWidth="1"/>
    <col min="6665" max="6665" width="8" style="197" customWidth="1"/>
    <col min="6666" max="6666" width="5.625" style="197" customWidth="1"/>
    <col min="6667" max="6667" width="8" style="197" customWidth="1"/>
    <col min="6668" max="6668" width="5.625" style="197" customWidth="1"/>
    <col min="6669" max="6669" width="8" style="197" customWidth="1"/>
    <col min="6670" max="6670" width="5.625" style="197" customWidth="1"/>
    <col min="6671" max="6671" width="8" style="197" customWidth="1"/>
    <col min="6672" max="6672" width="5.625" style="197" customWidth="1"/>
    <col min="6673" max="6673" width="8.375" style="197" customWidth="1"/>
    <col min="6674" max="6674" width="6.75" style="197" customWidth="1"/>
    <col min="6675" max="6910" width="7.625" style="197"/>
    <col min="6911" max="6911" width="10.25" style="197" customWidth="1"/>
    <col min="6912" max="6912" width="24.75" style="197" customWidth="1"/>
    <col min="6913" max="6913" width="10.875" style="197" customWidth="1"/>
    <col min="6914" max="6914" width="5.875" style="197" customWidth="1"/>
    <col min="6915" max="6915" width="8" style="197" customWidth="1"/>
    <col min="6916" max="6916" width="5.625" style="197" customWidth="1"/>
    <col min="6917" max="6917" width="8.625" style="197" customWidth="1"/>
    <col min="6918" max="6918" width="6.5" style="197" customWidth="1"/>
    <col min="6919" max="6919" width="8" style="197" customWidth="1"/>
    <col min="6920" max="6920" width="6" style="197" customWidth="1"/>
    <col min="6921" max="6921" width="8" style="197" customWidth="1"/>
    <col min="6922" max="6922" width="5.625" style="197" customWidth="1"/>
    <col min="6923" max="6923" width="8" style="197" customWidth="1"/>
    <col min="6924" max="6924" width="5.625" style="197" customWidth="1"/>
    <col min="6925" max="6925" width="8" style="197" customWidth="1"/>
    <col min="6926" max="6926" width="5.625" style="197" customWidth="1"/>
    <col min="6927" max="6927" width="8" style="197" customWidth="1"/>
    <col min="6928" max="6928" width="5.625" style="197" customWidth="1"/>
    <col min="6929" max="6929" width="8.375" style="197" customWidth="1"/>
    <col min="6930" max="6930" width="6.75" style="197" customWidth="1"/>
    <col min="6931" max="7166" width="7.625" style="197"/>
    <col min="7167" max="7167" width="10.25" style="197" customWidth="1"/>
    <col min="7168" max="7168" width="24.75" style="197" customWidth="1"/>
    <col min="7169" max="7169" width="10.875" style="197" customWidth="1"/>
    <col min="7170" max="7170" width="5.875" style="197" customWidth="1"/>
    <col min="7171" max="7171" width="8" style="197" customWidth="1"/>
    <col min="7172" max="7172" width="5.625" style="197" customWidth="1"/>
    <col min="7173" max="7173" width="8.625" style="197" customWidth="1"/>
    <col min="7174" max="7174" width="6.5" style="197" customWidth="1"/>
    <col min="7175" max="7175" width="8" style="197" customWidth="1"/>
    <col min="7176" max="7176" width="6" style="197" customWidth="1"/>
    <col min="7177" max="7177" width="8" style="197" customWidth="1"/>
    <col min="7178" max="7178" width="5.625" style="197" customWidth="1"/>
    <col min="7179" max="7179" width="8" style="197" customWidth="1"/>
    <col min="7180" max="7180" width="5.625" style="197" customWidth="1"/>
    <col min="7181" max="7181" width="8" style="197" customWidth="1"/>
    <col min="7182" max="7182" width="5.625" style="197" customWidth="1"/>
    <col min="7183" max="7183" width="8" style="197" customWidth="1"/>
    <col min="7184" max="7184" width="5.625" style="197" customWidth="1"/>
    <col min="7185" max="7185" width="8.375" style="197" customWidth="1"/>
    <col min="7186" max="7186" width="6.75" style="197" customWidth="1"/>
    <col min="7187" max="7422" width="7.625" style="197"/>
    <col min="7423" max="7423" width="10.25" style="197" customWidth="1"/>
    <col min="7424" max="7424" width="24.75" style="197" customWidth="1"/>
    <col min="7425" max="7425" width="10.875" style="197" customWidth="1"/>
    <col min="7426" max="7426" width="5.875" style="197" customWidth="1"/>
    <col min="7427" max="7427" width="8" style="197" customWidth="1"/>
    <col min="7428" max="7428" width="5.625" style="197" customWidth="1"/>
    <col min="7429" max="7429" width="8.625" style="197" customWidth="1"/>
    <col min="7430" max="7430" width="6.5" style="197" customWidth="1"/>
    <col min="7431" max="7431" width="8" style="197" customWidth="1"/>
    <col min="7432" max="7432" width="6" style="197" customWidth="1"/>
    <col min="7433" max="7433" width="8" style="197" customWidth="1"/>
    <col min="7434" max="7434" width="5.625" style="197" customWidth="1"/>
    <col min="7435" max="7435" width="8" style="197" customWidth="1"/>
    <col min="7436" max="7436" width="5.625" style="197" customWidth="1"/>
    <col min="7437" max="7437" width="8" style="197" customWidth="1"/>
    <col min="7438" max="7438" width="5.625" style="197" customWidth="1"/>
    <col min="7439" max="7439" width="8" style="197" customWidth="1"/>
    <col min="7440" max="7440" width="5.625" style="197" customWidth="1"/>
    <col min="7441" max="7441" width="8.375" style="197" customWidth="1"/>
    <col min="7442" max="7442" width="6.75" style="197" customWidth="1"/>
    <col min="7443" max="7678" width="7.625" style="197"/>
    <col min="7679" max="7679" width="10.25" style="197" customWidth="1"/>
    <col min="7680" max="7680" width="24.75" style="197" customWidth="1"/>
    <col min="7681" max="7681" width="10.875" style="197" customWidth="1"/>
    <col min="7682" max="7682" width="5.875" style="197" customWidth="1"/>
    <col min="7683" max="7683" width="8" style="197" customWidth="1"/>
    <col min="7684" max="7684" width="5.625" style="197" customWidth="1"/>
    <col min="7685" max="7685" width="8.625" style="197" customWidth="1"/>
    <col min="7686" max="7686" width="6.5" style="197" customWidth="1"/>
    <col min="7687" max="7687" width="8" style="197" customWidth="1"/>
    <col min="7688" max="7688" width="6" style="197" customWidth="1"/>
    <col min="7689" max="7689" width="8" style="197" customWidth="1"/>
    <col min="7690" max="7690" width="5.625" style="197" customWidth="1"/>
    <col min="7691" max="7691" width="8" style="197" customWidth="1"/>
    <col min="7692" max="7692" width="5.625" style="197" customWidth="1"/>
    <col min="7693" max="7693" width="8" style="197" customWidth="1"/>
    <col min="7694" max="7694" width="5.625" style="197" customWidth="1"/>
    <col min="7695" max="7695" width="8" style="197" customWidth="1"/>
    <col min="7696" max="7696" width="5.625" style="197" customWidth="1"/>
    <col min="7697" max="7697" width="8.375" style="197" customWidth="1"/>
    <col min="7698" max="7698" width="6.75" style="197" customWidth="1"/>
    <col min="7699" max="7934" width="7.625" style="197"/>
    <col min="7935" max="7935" width="10.25" style="197" customWidth="1"/>
    <col min="7936" max="7936" width="24.75" style="197" customWidth="1"/>
    <col min="7937" max="7937" width="10.875" style="197" customWidth="1"/>
    <col min="7938" max="7938" width="5.875" style="197" customWidth="1"/>
    <col min="7939" max="7939" width="8" style="197" customWidth="1"/>
    <col min="7940" max="7940" width="5.625" style="197" customWidth="1"/>
    <col min="7941" max="7941" width="8.625" style="197" customWidth="1"/>
    <col min="7942" max="7942" width="6.5" style="197" customWidth="1"/>
    <col min="7943" max="7943" width="8" style="197" customWidth="1"/>
    <col min="7944" max="7944" width="6" style="197" customWidth="1"/>
    <col min="7945" max="7945" width="8" style="197" customWidth="1"/>
    <col min="7946" max="7946" width="5.625" style="197" customWidth="1"/>
    <col min="7947" max="7947" width="8" style="197" customWidth="1"/>
    <col min="7948" max="7948" width="5.625" style="197" customWidth="1"/>
    <col min="7949" max="7949" width="8" style="197" customWidth="1"/>
    <col min="7950" max="7950" width="5.625" style="197" customWidth="1"/>
    <col min="7951" max="7951" width="8" style="197" customWidth="1"/>
    <col min="7952" max="7952" width="5.625" style="197" customWidth="1"/>
    <col min="7953" max="7953" width="8.375" style="197" customWidth="1"/>
    <col min="7954" max="7954" width="6.75" style="197" customWidth="1"/>
    <col min="7955" max="8190" width="7.625" style="197"/>
    <col min="8191" max="8191" width="10.25" style="197" customWidth="1"/>
    <col min="8192" max="8192" width="24.75" style="197" customWidth="1"/>
    <col min="8193" max="8193" width="10.875" style="197" customWidth="1"/>
    <col min="8194" max="8194" width="5.875" style="197" customWidth="1"/>
    <col min="8195" max="8195" width="8" style="197" customWidth="1"/>
    <col min="8196" max="8196" width="5.625" style="197" customWidth="1"/>
    <col min="8197" max="8197" width="8.625" style="197" customWidth="1"/>
    <col min="8198" max="8198" width="6.5" style="197" customWidth="1"/>
    <col min="8199" max="8199" width="8" style="197" customWidth="1"/>
    <col min="8200" max="8200" width="6" style="197" customWidth="1"/>
    <col min="8201" max="8201" width="8" style="197" customWidth="1"/>
    <col min="8202" max="8202" width="5.625" style="197" customWidth="1"/>
    <col min="8203" max="8203" width="8" style="197" customWidth="1"/>
    <col min="8204" max="8204" width="5.625" style="197" customWidth="1"/>
    <col min="8205" max="8205" width="8" style="197" customWidth="1"/>
    <col min="8206" max="8206" width="5.625" style="197" customWidth="1"/>
    <col min="8207" max="8207" width="8" style="197" customWidth="1"/>
    <col min="8208" max="8208" width="5.625" style="197" customWidth="1"/>
    <col min="8209" max="8209" width="8.375" style="197" customWidth="1"/>
    <col min="8210" max="8210" width="6.75" style="197" customWidth="1"/>
    <col min="8211" max="8446" width="7.625" style="197"/>
    <col min="8447" max="8447" width="10.25" style="197" customWidth="1"/>
    <col min="8448" max="8448" width="24.75" style="197" customWidth="1"/>
    <col min="8449" max="8449" width="10.875" style="197" customWidth="1"/>
    <col min="8450" max="8450" width="5.875" style="197" customWidth="1"/>
    <col min="8451" max="8451" width="8" style="197" customWidth="1"/>
    <col min="8452" max="8452" width="5.625" style="197" customWidth="1"/>
    <col min="8453" max="8453" width="8.625" style="197" customWidth="1"/>
    <col min="8454" max="8454" width="6.5" style="197" customWidth="1"/>
    <col min="8455" max="8455" width="8" style="197" customWidth="1"/>
    <col min="8456" max="8456" width="6" style="197" customWidth="1"/>
    <col min="8457" max="8457" width="8" style="197" customWidth="1"/>
    <col min="8458" max="8458" width="5.625" style="197" customWidth="1"/>
    <col min="8459" max="8459" width="8" style="197" customWidth="1"/>
    <col min="8460" max="8460" width="5.625" style="197" customWidth="1"/>
    <col min="8461" max="8461" width="8" style="197" customWidth="1"/>
    <col min="8462" max="8462" width="5.625" style="197" customWidth="1"/>
    <col min="8463" max="8463" width="8" style="197" customWidth="1"/>
    <col min="8464" max="8464" width="5.625" style="197" customWidth="1"/>
    <col min="8465" max="8465" width="8.375" style="197" customWidth="1"/>
    <col min="8466" max="8466" width="6.75" style="197" customWidth="1"/>
    <col min="8467" max="8702" width="7.625" style="197"/>
    <col min="8703" max="8703" width="10.25" style="197" customWidth="1"/>
    <col min="8704" max="8704" width="24.75" style="197" customWidth="1"/>
    <col min="8705" max="8705" width="10.875" style="197" customWidth="1"/>
    <col min="8706" max="8706" width="5.875" style="197" customWidth="1"/>
    <col min="8707" max="8707" width="8" style="197" customWidth="1"/>
    <col min="8708" max="8708" width="5.625" style="197" customWidth="1"/>
    <col min="8709" max="8709" width="8.625" style="197" customWidth="1"/>
    <col min="8710" max="8710" width="6.5" style="197" customWidth="1"/>
    <col min="8711" max="8711" width="8" style="197" customWidth="1"/>
    <col min="8712" max="8712" width="6" style="197" customWidth="1"/>
    <col min="8713" max="8713" width="8" style="197" customWidth="1"/>
    <col min="8714" max="8714" width="5.625" style="197" customWidth="1"/>
    <col min="8715" max="8715" width="8" style="197" customWidth="1"/>
    <col min="8716" max="8716" width="5.625" style="197" customWidth="1"/>
    <col min="8717" max="8717" width="8" style="197" customWidth="1"/>
    <col min="8718" max="8718" width="5.625" style="197" customWidth="1"/>
    <col min="8719" max="8719" width="8" style="197" customWidth="1"/>
    <col min="8720" max="8720" width="5.625" style="197" customWidth="1"/>
    <col min="8721" max="8721" width="8.375" style="197" customWidth="1"/>
    <col min="8722" max="8722" width="6.75" style="197" customWidth="1"/>
    <col min="8723" max="8958" width="7.625" style="197"/>
    <col min="8959" max="8959" width="10.25" style="197" customWidth="1"/>
    <col min="8960" max="8960" width="24.75" style="197" customWidth="1"/>
    <col min="8961" max="8961" width="10.875" style="197" customWidth="1"/>
    <col min="8962" max="8962" width="5.875" style="197" customWidth="1"/>
    <col min="8963" max="8963" width="8" style="197" customWidth="1"/>
    <col min="8964" max="8964" width="5.625" style="197" customWidth="1"/>
    <col min="8965" max="8965" width="8.625" style="197" customWidth="1"/>
    <col min="8966" max="8966" width="6.5" style="197" customWidth="1"/>
    <col min="8967" max="8967" width="8" style="197" customWidth="1"/>
    <col min="8968" max="8968" width="6" style="197" customWidth="1"/>
    <col min="8969" max="8969" width="8" style="197" customWidth="1"/>
    <col min="8970" max="8970" width="5.625" style="197" customWidth="1"/>
    <col min="8971" max="8971" width="8" style="197" customWidth="1"/>
    <col min="8972" max="8972" width="5.625" style="197" customWidth="1"/>
    <col min="8973" max="8973" width="8" style="197" customWidth="1"/>
    <col min="8974" max="8974" width="5.625" style="197" customWidth="1"/>
    <col min="8975" max="8975" width="8" style="197" customWidth="1"/>
    <col min="8976" max="8976" width="5.625" style="197" customWidth="1"/>
    <col min="8977" max="8977" width="8.375" style="197" customWidth="1"/>
    <col min="8978" max="8978" width="6.75" style="197" customWidth="1"/>
    <col min="8979" max="9214" width="7.625" style="197"/>
    <col min="9215" max="9215" width="10.25" style="197" customWidth="1"/>
    <col min="9216" max="9216" width="24.75" style="197" customWidth="1"/>
    <col min="9217" max="9217" width="10.875" style="197" customWidth="1"/>
    <col min="9218" max="9218" width="5.875" style="197" customWidth="1"/>
    <col min="9219" max="9219" width="8" style="197" customWidth="1"/>
    <col min="9220" max="9220" width="5.625" style="197" customWidth="1"/>
    <col min="9221" max="9221" width="8.625" style="197" customWidth="1"/>
    <col min="9222" max="9222" width="6.5" style="197" customWidth="1"/>
    <col min="9223" max="9223" width="8" style="197" customWidth="1"/>
    <col min="9224" max="9224" width="6" style="197" customWidth="1"/>
    <col min="9225" max="9225" width="8" style="197" customWidth="1"/>
    <col min="9226" max="9226" width="5.625" style="197" customWidth="1"/>
    <col min="9227" max="9227" width="8" style="197" customWidth="1"/>
    <col min="9228" max="9228" width="5.625" style="197" customWidth="1"/>
    <col min="9229" max="9229" width="8" style="197" customWidth="1"/>
    <col min="9230" max="9230" width="5.625" style="197" customWidth="1"/>
    <col min="9231" max="9231" width="8" style="197" customWidth="1"/>
    <col min="9232" max="9232" width="5.625" style="197" customWidth="1"/>
    <col min="9233" max="9233" width="8.375" style="197" customWidth="1"/>
    <col min="9234" max="9234" width="6.75" style="197" customWidth="1"/>
    <col min="9235" max="9470" width="7.625" style="197"/>
    <col min="9471" max="9471" width="10.25" style="197" customWidth="1"/>
    <col min="9472" max="9472" width="24.75" style="197" customWidth="1"/>
    <col min="9473" max="9473" width="10.875" style="197" customWidth="1"/>
    <col min="9474" max="9474" width="5.875" style="197" customWidth="1"/>
    <col min="9475" max="9475" width="8" style="197" customWidth="1"/>
    <col min="9476" max="9476" width="5.625" style="197" customWidth="1"/>
    <col min="9477" max="9477" width="8.625" style="197" customWidth="1"/>
    <col min="9478" max="9478" width="6.5" style="197" customWidth="1"/>
    <col min="9479" max="9479" width="8" style="197" customWidth="1"/>
    <col min="9480" max="9480" width="6" style="197" customWidth="1"/>
    <col min="9481" max="9481" width="8" style="197" customWidth="1"/>
    <col min="9482" max="9482" width="5.625" style="197" customWidth="1"/>
    <col min="9483" max="9483" width="8" style="197" customWidth="1"/>
    <col min="9484" max="9484" width="5.625" style="197" customWidth="1"/>
    <col min="9485" max="9485" width="8" style="197" customWidth="1"/>
    <col min="9486" max="9486" width="5.625" style="197" customWidth="1"/>
    <col min="9487" max="9487" width="8" style="197" customWidth="1"/>
    <col min="9488" max="9488" width="5.625" style="197" customWidth="1"/>
    <col min="9489" max="9489" width="8.375" style="197" customWidth="1"/>
    <col min="9490" max="9490" width="6.75" style="197" customWidth="1"/>
    <col min="9491" max="9726" width="7.625" style="197"/>
    <col min="9727" max="9727" width="10.25" style="197" customWidth="1"/>
    <col min="9728" max="9728" width="24.75" style="197" customWidth="1"/>
    <col min="9729" max="9729" width="10.875" style="197" customWidth="1"/>
    <col min="9730" max="9730" width="5.875" style="197" customWidth="1"/>
    <col min="9731" max="9731" width="8" style="197" customWidth="1"/>
    <col min="9732" max="9732" width="5.625" style="197" customWidth="1"/>
    <col min="9733" max="9733" width="8.625" style="197" customWidth="1"/>
    <col min="9734" max="9734" width="6.5" style="197" customWidth="1"/>
    <col min="9735" max="9735" width="8" style="197" customWidth="1"/>
    <col min="9736" max="9736" width="6" style="197" customWidth="1"/>
    <col min="9737" max="9737" width="8" style="197" customWidth="1"/>
    <col min="9738" max="9738" width="5.625" style="197" customWidth="1"/>
    <col min="9739" max="9739" width="8" style="197" customWidth="1"/>
    <col min="9740" max="9740" width="5.625" style="197" customWidth="1"/>
    <col min="9741" max="9741" width="8" style="197" customWidth="1"/>
    <col min="9742" max="9742" width="5.625" style="197" customWidth="1"/>
    <col min="9743" max="9743" width="8" style="197" customWidth="1"/>
    <col min="9744" max="9744" width="5.625" style="197" customWidth="1"/>
    <col min="9745" max="9745" width="8.375" style="197" customWidth="1"/>
    <col min="9746" max="9746" width="6.75" style="197" customWidth="1"/>
    <col min="9747" max="9982" width="7.625" style="197"/>
    <col min="9983" max="9983" width="10.25" style="197" customWidth="1"/>
    <col min="9984" max="9984" width="24.75" style="197" customWidth="1"/>
    <col min="9985" max="9985" width="10.875" style="197" customWidth="1"/>
    <col min="9986" max="9986" width="5.875" style="197" customWidth="1"/>
    <col min="9987" max="9987" width="8" style="197" customWidth="1"/>
    <col min="9988" max="9988" width="5.625" style="197" customWidth="1"/>
    <col min="9989" max="9989" width="8.625" style="197" customWidth="1"/>
    <col min="9990" max="9990" width="6.5" style="197" customWidth="1"/>
    <col min="9991" max="9991" width="8" style="197" customWidth="1"/>
    <col min="9992" max="9992" width="6" style="197" customWidth="1"/>
    <col min="9993" max="9993" width="8" style="197" customWidth="1"/>
    <col min="9994" max="9994" width="5.625" style="197" customWidth="1"/>
    <col min="9995" max="9995" width="8" style="197" customWidth="1"/>
    <col min="9996" max="9996" width="5.625" style="197" customWidth="1"/>
    <col min="9997" max="9997" width="8" style="197" customWidth="1"/>
    <col min="9998" max="9998" width="5.625" style="197" customWidth="1"/>
    <col min="9999" max="9999" width="8" style="197" customWidth="1"/>
    <col min="10000" max="10000" width="5.625" style="197" customWidth="1"/>
    <col min="10001" max="10001" width="8.375" style="197" customWidth="1"/>
    <col min="10002" max="10002" width="6.75" style="197" customWidth="1"/>
    <col min="10003" max="10238" width="7.625" style="197"/>
    <col min="10239" max="10239" width="10.25" style="197" customWidth="1"/>
    <col min="10240" max="10240" width="24.75" style="197" customWidth="1"/>
    <col min="10241" max="10241" width="10.875" style="197" customWidth="1"/>
    <col min="10242" max="10242" width="5.875" style="197" customWidth="1"/>
    <col min="10243" max="10243" width="8" style="197" customWidth="1"/>
    <col min="10244" max="10244" width="5.625" style="197" customWidth="1"/>
    <col min="10245" max="10245" width="8.625" style="197" customWidth="1"/>
    <col min="10246" max="10246" width="6.5" style="197" customWidth="1"/>
    <col min="10247" max="10247" width="8" style="197" customWidth="1"/>
    <col min="10248" max="10248" width="6" style="197" customWidth="1"/>
    <col min="10249" max="10249" width="8" style="197" customWidth="1"/>
    <col min="10250" max="10250" width="5.625" style="197" customWidth="1"/>
    <col min="10251" max="10251" width="8" style="197" customWidth="1"/>
    <col min="10252" max="10252" width="5.625" style="197" customWidth="1"/>
    <col min="10253" max="10253" width="8" style="197" customWidth="1"/>
    <col min="10254" max="10254" width="5.625" style="197" customWidth="1"/>
    <col min="10255" max="10255" width="8" style="197" customWidth="1"/>
    <col min="10256" max="10256" width="5.625" style="197" customWidth="1"/>
    <col min="10257" max="10257" width="8.375" style="197" customWidth="1"/>
    <col min="10258" max="10258" width="6.75" style="197" customWidth="1"/>
    <col min="10259" max="10494" width="7.625" style="197"/>
    <col min="10495" max="10495" width="10.25" style="197" customWidth="1"/>
    <col min="10496" max="10496" width="24.75" style="197" customWidth="1"/>
    <col min="10497" max="10497" width="10.875" style="197" customWidth="1"/>
    <col min="10498" max="10498" width="5.875" style="197" customWidth="1"/>
    <col min="10499" max="10499" width="8" style="197" customWidth="1"/>
    <col min="10500" max="10500" width="5.625" style="197" customWidth="1"/>
    <col min="10501" max="10501" width="8.625" style="197" customWidth="1"/>
    <col min="10502" max="10502" width="6.5" style="197" customWidth="1"/>
    <col min="10503" max="10503" width="8" style="197" customWidth="1"/>
    <col min="10504" max="10504" width="6" style="197" customWidth="1"/>
    <col min="10505" max="10505" width="8" style="197" customWidth="1"/>
    <col min="10506" max="10506" width="5.625" style="197" customWidth="1"/>
    <col min="10507" max="10507" width="8" style="197" customWidth="1"/>
    <col min="10508" max="10508" width="5.625" style="197" customWidth="1"/>
    <col min="10509" max="10509" width="8" style="197" customWidth="1"/>
    <col min="10510" max="10510" width="5.625" style="197" customWidth="1"/>
    <col min="10511" max="10511" width="8" style="197" customWidth="1"/>
    <col min="10512" max="10512" width="5.625" style="197" customWidth="1"/>
    <col min="10513" max="10513" width="8.375" style="197" customWidth="1"/>
    <col min="10514" max="10514" width="6.75" style="197" customWidth="1"/>
    <col min="10515" max="10750" width="7.625" style="197"/>
    <col min="10751" max="10751" width="10.25" style="197" customWidth="1"/>
    <col min="10752" max="10752" width="24.75" style="197" customWidth="1"/>
    <col min="10753" max="10753" width="10.875" style="197" customWidth="1"/>
    <col min="10754" max="10754" width="5.875" style="197" customWidth="1"/>
    <col min="10755" max="10755" width="8" style="197" customWidth="1"/>
    <col min="10756" max="10756" width="5.625" style="197" customWidth="1"/>
    <col min="10757" max="10757" width="8.625" style="197" customWidth="1"/>
    <col min="10758" max="10758" width="6.5" style="197" customWidth="1"/>
    <col min="10759" max="10759" width="8" style="197" customWidth="1"/>
    <col min="10760" max="10760" width="6" style="197" customWidth="1"/>
    <col min="10761" max="10761" width="8" style="197" customWidth="1"/>
    <col min="10762" max="10762" width="5.625" style="197" customWidth="1"/>
    <col min="10763" max="10763" width="8" style="197" customWidth="1"/>
    <col min="10764" max="10764" width="5.625" style="197" customWidth="1"/>
    <col min="10765" max="10765" width="8" style="197" customWidth="1"/>
    <col min="10766" max="10766" width="5.625" style="197" customWidth="1"/>
    <col min="10767" max="10767" width="8" style="197" customWidth="1"/>
    <col min="10768" max="10768" width="5.625" style="197" customWidth="1"/>
    <col min="10769" max="10769" width="8.375" style="197" customWidth="1"/>
    <col min="10770" max="10770" width="6.75" style="197" customWidth="1"/>
    <col min="10771" max="11006" width="7.625" style="197"/>
    <col min="11007" max="11007" width="10.25" style="197" customWidth="1"/>
    <col min="11008" max="11008" width="24.75" style="197" customWidth="1"/>
    <col min="11009" max="11009" width="10.875" style="197" customWidth="1"/>
    <col min="11010" max="11010" width="5.875" style="197" customWidth="1"/>
    <col min="11011" max="11011" width="8" style="197" customWidth="1"/>
    <col min="11012" max="11012" width="5.625" style="197" customWidth="1"/>
    <col min="11013" max="11013" width="8.625" style="197" customWidth="1"/>
    <col min="11014" max="11014" width="6.5" style="197" customWidth="1"/>
    <col min="11015" max="11015" width="8" style="197" customWidth="1"/>
    <col min="11016" max="11016" width="6" style="197" customWidth="1"/>
    <col min="11017" max="11017" width="8" style="197" customWidth="1"/>
    <col min="11018" max="11018" width="5.625" style="197" customWidth="1"/>
    <col min="11019" max="11019" width="8" style="197" customWidth="1"/>
    <col min="11020" max="11020" width="5.625" style="197" customWidth="1"/>
    <col min="11021" max="11021" width="8" style="197" customWidth="1"/>
    <col min="11022" max="11022" width="5.625" style="197" customWidth="1"/>
    <col min="11023" max="11023" width="8" style="197" customWidth="1"/>
    <col min="11024" max="11024" width="5.625" style="197" customWidth="1"/>
    <col min="11025" max="11025" width="8.375" style="197" customWidth="1"/>
    <col min="11026" max="11026" width="6.75" style="197" customWidth="1"/>
    <col min="11027" max="11262" width="7.625" style="197"/>
    <col min="11263" max="11263" width="10.25" style="197" customWidth="1"/>
    <col min="11264" max="11264" width="24.75" style="197" customWidth="1"/>
    <col min="11265" max="11265" width="10.875" style="197" customWidth="1"/>
    <col min="11266" max="11266" width="5.875" style="197" customWidth="1"/>
    <col min="11267" max="11267" width="8" style="197" customWidth="1"/>
    <col min="11268" max="11268" width="5.625" style="197" customWidth="1"/>
    <col min="11269" max="11269" width="8.625" style="197" customWidth="1"/>
    <col min="11270" max="11270" width="6.5" style="197" customWidth="1"/>
    <col min="11271" max="11271" width="8" style="197" customWidth="1"/>
    <col min="11272" max="11272" width="6" style="197" customWidth="1"/>
    <col min="11273" max="11273" width="8" style="197" customWidth="1"/>
    <col min="11274" max="11274" width="5.625" style="197" customWidth="1"/>
    <col min="11275" max="11275" width="8" style="197" customWidth="1"/>
    <col min="11276" max="11276" width="5.625" style="197" customWidth="1"/>
    <col min="11277" max="11277" width="8" style="197" customWidth="1"/>
    <col min="11278" max="11278" width="5.625" style="197" customWidth="1"/>
    <col min="11279" max="11279" width="8" style="197" customWidth="1"/>
    <col min="11280" max="11280" width="5.625" style="197" customWidth="1"/>
    <col min="11281" max="11281" width="8.375" style="197" customWidth="1"/>
    <col min="11282" max="11282" width="6.75" style="197" customWidth="1"/>
    <col min="11283" max="11518" width="7.625" style="197"/>
    <col min="11519" max="11519" width="10.25" style="197" customWidth="1"/>
    <col min="11520" max="11520" width="24.75" style="197" customWidth="1"/>
    <col min="11521" max="11521" width="10.875" style="197" customWidth="1"/>
    <col min="11522" max="11522" width="5.875" style="197" customWidth="1"/>
    <col min="11523" max="11523" width="8" style="197" customWidth="1"/>
    <col min="11524" max="11524" width="5.625" style="197" customWidth="1"/>
    <col min="11525" max="11525" width="8.625" style="197" customWidth="1"/>
    <col min="11526" max="11526" width="6.5" style="197" customWidth="1"/>
    <col min="11527" max="11527" width="8" style="197" customWidth="1"/>
    <col min="11528" max="11528" width="6" style="197" customWidth="1"/>
    <col min="11529" max="11529" width="8" style="197" customWidth="1"/>
    <col min="11530" max="11530" width="5.625" style="197" customWidth="1"/>
    <col min="11531" max="11531" width="8" style="197" customWidth="1"/>
    <col min="11532" max="11532" width="5.625" style="197" customWidth="1"/>
    <col min="11533" max="11533" width="8" style="197" customWidth="1"/>
    <col min="11534" max="11534" width="5.625" style="197" customWidth="1"/>
    <col min="11535" max="11535" width="8" style="197" customWidth="1"/>
    <col min="11536" max="11536" width="5.625" style="197" customWidth="1"/>
    <col min="11537" max="11537" width="8.375" style="197" customWidth="1"/>
    <col min="11538" max="11538" width="6.75" style="197" customWidth="1"/>
    <col min="11539" max="11774" width="7.625" style="197"/>
    <col min="11775" max="11775" width="10.25" style="197" customWidth="1"/>
    <col min="11776" max="11776" width="24.75" style="197" customWidth="1"/>
    <col min="11777" max="11777" width="10.875" style="197" customWidth="1"/>
    <col min="11778" max="11778" width="5.875" style="197" customWidth="1"/>
    <col min="11779" max="11779" width="8" style="197" customWidth="1"/>
    <col min="11780" max="11780" width="5.625" style="197" customWidth="1"/>
    <col min="11781" max="11781" width="8.625" style="197" customWidth="1"/>
    <col min="11782" max="11782" width="6.5" style="197" customWidth="1"/>
    <col min="11783" max="11783" width="8" style="197" customWidth="1"/>
    <col min="11784" max="11784" width="6" style="197" customWidth="1"/>
    <col min="11785" max="11785" width="8" style="197" customWidth="1"/>
    <col min="11786" max="11786" width="5.625" style="197" customWidth="1"/>
    <col min="11787" max="11787" width="8" style="197" customWidth="1"/>
    <col min="11788" max="11788" width="5.625" style="197" customWidth="1"/>
    <col min="11789" max="11789" width="8" style="197" customWidth="1"/>
    <col min="11790" max="11790" width="5.625" style="197" customWidth="1"/>
    <col min="11791" max="11791" width="8" style="197" customWidth="1"/>
    <col min="11792" max="11792" width="5.625" style="197" customWidth="1"/>
    <col min="11793" max="11793" width="8.375" style="197" customWidth="1"/>
    <col min="11794" max="11794" width="6.75" style="197" customWidth="1"/>
    <col min="11795" max="12030" width="7.625" style="197"/>
    <col min="12031" max="12031" width="10.25" style="197" customWidth="1"/>
    <col min="12032" max="12032" width="24.75" style="197" customWidth="1"/>
    <col min="12033" max="12033" width="10.875" style="197" customWidth="1"/>
    <col min="12034" max="12034" width="5.875" style="197" customWidth="1"/>
    <col min="12035" max="12035" width="8" style="197" customWidth="1"/>
    <col min="12036" max="12036" width="5.625" style="197" customWidth="1"/>
    <col min="12037" max="12037" width="8.625" style="197" customWidth="1"/>
    <col min="12038" max="12038" width="6.5" style="197" customWidth="1"/>
    <col min="12039" max="12039" width="8" style="197" customWidth="1"/>
    <col min="12040" max="12040" width="6" style="197" customWidth="1"/>
    <col min="12041" max="12041" width="8" style="197" customWidth="1"/>
    <col min="12042" max="12042" width="5.625" style="197" customWidth="1"/>
    <col min="12043" max="12043" width="8" style="197" customWidth="1"/>
    <col min="12044" max="12044" width="5.625" style="197" customWidth="1"/>
    <col min="12045" max="12045" width="8" style="197" customWidth="1"/>
    <col min="12046" max="12046" width="5.625" style="197" customWidth="1"/>
    <col min="12047" max="12047" width="8" style="197" customWidth="1"/>
    <col min="12048" max="12048" width="5.625" style="197" customWidth="1"/>
    <col min="12049" max="12049" width="8.375" style="197" customWidth="1"/>
    <col min="12050" max="12050" width="6.75" style="197" customWidth="1"/>
    <col min="12051" max="12286" width="7.625" style="197"/>
    <col min="12287" max="12287" width="10.25" style="197" customWidth="1"/>
    <col min="12288" max="12288" width="24.75" style="197" customWidth="1"/>
    <col min="12289" max="12289" width="10.875" style="197" customWidth="1"/>
    <col min="12290" max="12290" width="5.875" style="197" customWidth="1"/>
    <col min="12291" max="12291" width="8" style="197" customWidth="1"/>
    <col min="12292" max="12292" width="5.625" style="197" customWidth="1"/>
    <col min="12293" max="12293" width="8.625" style="197" customWidth="1"/>
    <col min="12294" max="12294" width="6.5" style="197" customWidth="1"/>
    <col min="12295" max="12295" width="8" style="197" customWidth="1"/>
    <col min="12296" max="12296" width="6" style="197" customWidth="1"/>
    <col min="12297" max="12297" width="8" style="197" customWidth="1"/>
    <col min="12298" max="12298" width="5.625" style="197" customWidth="1"/>
    <col min="12299" max="12299" width="8" style="197" customWidth="1"/>
    <col min="12300" max="12300" width="5.625" style="197" customWidth="1"/>
    <col min="12301" max="12301" width="8" style="197" customWidth="1"/>
    <col min="12302" max="12302" width="5.625" style="197" customWidth="1"/>
    <col min="12303" max="12303" width="8" style="197" customWidth="1"/>
    <col min="12304" max="12304" width="5.625" style="197" customWidth="1"/>
    <col min="12305" max="12305" width="8.375" style="197" customWidth="1"/>
    <col min="12306" max="12306" width="6.75" style="197" customWidth="1"/>
    <col min="12307" max="12542" width="7.625" style="197"/>
    <col min="12543" max="12543" width="10.25" style="197" customWidth="1"/>
    <col min="12544" max="12544" width="24.75" style="197" customWidth="1"/>
    <col min="12545" max="12545" width="10.875" style="197" customWidth="1"/>
    <col min="12546" max="12546" width="5.875" style="197" customWidth="1"/>
    <col min="12547" max="12547" width="8" style="197" customWidth="1"/>
    <col min="12548" max="12548" width="5.625" style="197" customWidth="1"/>
    <col min="12549" max="12549" width="8.625" style="197" customWidth="1"/>
    <col min="12550" max="12550" width="6.5" style="197" customWidth="1"/>
    <col min="12551" max="12551" width="8" style="197" customWidth="1"/>
    <col min="12552" max="12552" width="6" style="197" customWidth="1"/>
    <col min="12553" max="12553" width="8" style="197" customWidth="1"/>
    <col min="12554" max="12554" width="5.625" style="197" customWidth="1"/>
    <col min="12555" max="12555" width="8" style="197" customWidth="1"/>
    <col min="12556" max="12556" width="5.625" style="197" customWidth="1"/>
    <col min="12557" max="12557" width="8" style="197" customWidth="1"/>
    <col min="12558" max="12558" width="5.625" style="197" customWidth="1"/>
    <col min="12559" max="12559" width="8" style="197" customWidth="1"/>
    <col min="12560" max="12560" width="5.625" style="197" customWidth="1"/>
    <col min="12561" max="12561" width="8.375" style="197" customWidth="1"/>
    <col min="12562" max="12562" width="6.75" style="197" customWidth="1"/>
    <col min="12563" max="12798" width="7.625" style="197"/>
    <col min="12799" max="12799" width="10.25" style="197" customWidth="1"/>
    <col min="12800" max="12800" width="24.75" style="197" customWidth="1"/>
    <col min="12801" max="12801" width="10.875" style="197" customWidth="1"/>
    <col min="12802" max="12802" width="5.875" style="197" customWidth="1"/>
    <col min="12803" max="12803" width="8" style="197" customWidth="1"/>
    <col min="12804" max="12804" width="5.625" style="197" customWidth="1"/>
    <col min="12805" max="12805" width="8.625" style="197" customWidth="1"/>
    <col min="12806" max="12806" width="6.5" style="197" customWidth="1"/>
    <col min="12807" max="12807" width="8" style="197" customWidth="1"/>
    <col min="12808" max="12808" width="6" style="197" customWidth="1"/>
    <col min="12809" max="12809" width="8" style="197" customWidth="1"/>
    <col min="12810" max="12810" width="5.625" style="197" customWidth="1"/>
    <col min="12811" max="12811" width="8" style="197" customWidth="1"/>
    <col min="12812" max="12812" width="5.625" style="197" customWidth="1"/>
    <col min="12813" max="12813" width="8" style="197" customWidth="1"/>
    <col min="12814" max="12814" width="5.625" style="197" customWidth="1"/>
    <col min="12815" max="12815" width="8" style="197" customWidth="1"/>
    <col min="12816" max="12816" width="5.625" style="197" customWidth="1"/>
    <col min="12817" max="12817" width="8.375" style="197" customWidth="1"/>
    <col min="12818" max="12818" width="6.75" style="197" customWidth="1"/>
    <col min="12819" max="13054" width="7.625" style="197"/>
    <col min="13055" max="13055" width="10.25" style="197" customWidth="1"/>
    <col min="13056" max="13056" width="24.75" style="197" customWidth="1"/>
    <col min="13057" max="13057" width="10.875" style="197" customWidth="1"/>
    <col min="13058" max="13058" width="5.875" style="197" customWidth="1"/>
    <col min="13059" max="13059" width="8" style="197" customWidth="1"/>
    <col min="13060" max="13060" width="5.625" style="197" customWidth="1"/>
    <col min="13061" max="13061" width="8.625" style="197" customWidth="1"/>
    <col min="13062" max="13062" width="6.5" style="197" customWidth="1"/>
    <col min="13063" max="13063" width="8" style="197" customWidth="1"/>
    <col min="13064" max="13064" width="6" style="197" customWidth="1"/>
    <col min="13065" max="13065" width="8" style="197" customWidth="1"/>
    <col min="13066" max="13066" width="5.625" style="197" customWidth="1"/>
    <col min="13067" max="13067" width="8" style="197" customWidth="1"/>
    <col min="13068" max="13068" width="5.625" style="197" customWidth="1"/>
    <col min="13069" max="13069" width="8" style="197" customWidth="1"/>
    <col min="13070" max="13070" width="5.625" style="197" customWidth="1"/>
    <col min="13071" max="13071" width="8" style="197" customWidth="1"/>
    <col min="13072" max="13072" width="5.625" style="197" customWidth="1"/>
    <col min="13073" max="13073" width="8.375" style="197" customWidth="1"/>
    <col min="13074" max="13074" width="6.75" style="197" customWidth="1"/>
    <col min="13075" max="13310" width="7.625" style="197"/>
    <col min="13311" max="13311" width="10.25" style="197" customWidth="1"/>
    <col min="13312" max="13312" width="24.75" style="197" customWidth="1"/>
    <col min="13313" max="13313" width="10.875" style="197" customWidth="1"/>
    <col min="13314" max="13314" width="5.875" style="197" customWidth="1"/>
    <col min="13315" max="13315" width="8" style="197" customWidth="1"/>
    <col min="13316" max="13316" width="5.625" style="197" customWidth="1"/>
    <col min="13317" max="13317" width="8.625" style="197" customWidth="1"/>
    <col min="13318" max="13318" width="6.5" style="197" customWidth="1"/>
    <col min="13319" max="13319" width="8" style="197" customWidth="1"/>
    <col min="13320" max="13320" width="6" style="197" customWidth="1"/>
    <col min="13321" max="13321" width="8" style="197" customWidth="1"/>
    <col min="13322" max="13322" width="5.625" style="197" customWidth="1"/>
    <col min="13323" max="13323" width="8" style="197" customWidth="1"/>
    <col min="13324" max="13324" width="5.625" style="197" customWidth="1"/>
    <col min="13325" max="13325" width="8" style="197" customWidth="1"/>
    <col min="13326" max="13326" width="5.625" style="197" customWidth="1"/>
    <col min="13327" max="13327" width="8" style="197" customWidth="1"/>
    <col min="13328" max="13328" width="5.625" style="197" customWidth="1"/>
    <col min="13329" max="13329" width="8.375" style="197" customWidth="1"/>
    <col min="13330" max="13330" width="6.75" style="197" customWidth="1"/>
    <col min="13331" max="13566" width="7.625" style="197"/>
    <col min="13567" max="13567" width="10.25" style="197" customWidth="1"/>
    <col min="13568" max="13568" width="24.75" style="197" customWidth="1"/>
    <col min="13569" max="13569" width="10.875" style="197" customWidth="1"/>
    <col min="13570" max="13570" width="5.875" style="197" customWidth="1"/>
    <col min="13571" max="13571" width="8" style="197" customWidth="1"/>
    <col min="13572" max="13572" width="5.625" style="197" customWidth="1"/>
    <col min="13573" max="13573" width="8.625" style="197" customWidth="1"/>
    <col min="13574" max="13574" width="6.5" style="197" customWidth="1"/>
    <col min="13575" max="13575" width="8" style="197" customWidth="1"/>
    <col min="13576" max="13576" width="6" style="197" customWidth="1"/>
    <col min="13577" max="13577" width="8" style="197" customWidth="1"/>
    <col min="13578" max="13578" width="5.625" style="197" customWidth="1"/>
    <col min="13579" max="13579" width="8" style="197" customWidth="1"/>
    <col min="13580" max="13580" width="5.625" style="197" customWidth="1"/>
    <col min="13581" max="13581" width="8" style="197" customWidth="1"/>
    <col min="13582" max="13582" width="5.625" style="197" customWidth="1"/>
    <col min="13583" max="13583" width="8" style="197" customWidth="1"/>
    <col min="13584" max="13584" width="5.625" style="197" customWidth="1"/>
    <col min="13585" max="13585" width="8.375" style="197" customWidth="1"/>
    <col min="13586" max="13586" width="6.75" style="197" customWidth="1"/>
    <col min="13587" max="13822" width="7.625" style="197"/>
    <col min="13823" max="13823" width="10.25" style="197" customWidth="1"/>
    <col min="13824" max="13824" width="24.75" style="197" customWidth="1"/>
    <col min="13825" max="13825" width="10.875" style="197" customWidth="1"/>
    <col min="13826" max="13826" width="5.875" style="197" customWidth="1"/>
    <col min="13827" max="13827" width="8" style="197" customWidth="1"/>
    <col min="13828" max="13828" width="5.625" style="197" customWidth="1"/>
    <col min="13829" max="13829" width="8.625" style="197" customWidth="1"/>
    <col min="13830" max="13830" width="6.5" style="197" customWidth="1"/>
    <col min="13831" max="13831" width="8" style="197" customWidth="1"/>
    <col min="13832" max="13832" width="6" style="197" customWidth="1"/>
    <col min="13833" max="13833" width="8" style="197" customWidth="1"/>
    <col min="13834" max="13834" width="5.625" style="197" customWidth="1"/>
    <col min="13835" max="13835" width="8" style="197" customWidth="1"/>
    <col min="13836" max="13836" width="5.625" style="197" customWidth="1"/>
    <col min="13837" max="13837" width="8" style="197" customWidth="1"/>
    <col min="13838" max="13838" width="5.625" style="197" customWidth="1"/>
    <col min="13839" max="13839" width="8" style="197" customWidth="1"/>
    <col min="13840" max="13840" width="5.625" style="197" customWidth="1"/>
    <col min="13841" max="13841" width="8.375" style="197" customWidth="1"/>
    <col min="13842" max="13842" width="6.75" style="197" customWidth="1"/>
    <col min="13843" max="14078" width="7.625" style="197"/>
    <col min="14079" max="14079" width="10.25" style="197" customWidth="1"/>
    <col min="14080" max="14080" width="24.75" style="197" customWidth="1"/>
    <col min="14081" max="14081" width="10.875" style="197" customWidth="1"/>
    <col min="14082" max="14082" width="5.875" style="197" customWidth="1"/>
    <col min="14083" max="14083" width="8" style="197" customWidth="1"/>
    <col min="14084" max="14084" width="5.625" style="197" customWidth="1"/>
    <col min="14085" max="14085" width="8.625" style="197" customWidth="1"/>
    <col min="14086" max="14086" width="6.5" style="197" customWidth="1"/>
    <col min="14087" max="14087" width="8" style="197" customWidth="1"/>
    <col min="14088" max="14088" width="6" style="197" customWidth="1"/>
    <col min="14089" max="14089" width="8" style="197" customWidth="1"/>
    <col min="14090" max="14090" width="5.625" style="197" customWidth="1"/>
    <col min="14091" max="14091" width="8" style="197" customWidth="1"/>
    <col min="14092" max="14092" width="5.625" style="197" customWidth="1"/>
    <col min="14093" max="14093" width="8" style="197" customWidth="1"/>
    <col min="14094" max="14094" width="5.625" style="197" customWidth="1"/>
    <col min="14095" max="14095" width="8" style="197" customWidth="1"/>
    <col min="14096" max="14096" width="5.625" style="197" customWidth="1"/>
    <col min="14097" max="14097" width="8.375" style="197" customWidth="1"/>
    <col min="14098" max="14098" width="6.75" style="197" customWidth="1"/>
    <col min="14099" max="14334" width="7.625" style="197"/>
    <col min="14335" max="14335" width="10.25" style="197" customWidth="1"/>
    <col min="14336" max="14336" width="24.75" style="197" customWidth="1"/>
    <col min="14337" max="14337" width="10.875" style="197" customWidth="1"/>
    <col min="14338" max="14338" width="5.875" style="197" customWidth="1"/>
    <col min="14339" max="14339" width="8" style="197" customWidth="1"/>
    <col min="14340" max="14340" width="5.625" style="197" customWidth="1"/>
    <col min="14341" max="14341" width="8.625" style="197" customWidth="1"/>
    <col min="14342" max="14342" width="6.5" style="197" customWidth="1"/>
    <col min="14343" max="14343" width="8" style="197" customWidth="1"/>
    <col min="14344" max="14344" width="6" style="197" customWidth="1"/>
    <col min="14345" max="14345" width="8" style="197" customWidth="1"/>
    <col min="14346" max="14346" width="5.625" style="197" customWidth="1"/>
    <col min="14347" max="14347" width="8" style="197" customWidth="1"/>
    <col min="14348" max="14348" width="5.625" style="197" customWidth="1"/>
    <col min="14349" max="14349" width="8" style="197" customWidth="1"/>
    <col min="14350" max="14350" width="5.625" style="197" customWidth="1"/>
    <col min="14351" max="14351" width="8" style="197" customWidth="1"/>
    <col min="14352" max="14352" width="5.625" style="197" customWidth="1"/>
    <col min="14353" max="14353" width="8.375" style="197" customWidth="1"/>
    <col min="14354" max="14354" width="6.75" style="197" customWidth="1"/>
    <col min="14355" max="14590" width="7.625" style="197"/>
    <col min="14591" max="14591" width="10.25" style="197" customWidth="1"/>
    <col min="14592" max="14592" width="24.75" style="197" customWidth="1"/>
    <col min="14593" max="14593" width="10.875" style="197" customWidth="1"/>
    <col min="14594" max="14594" width="5.875" style="197" customWidth="1"/>
    <col min="14595" max="14595" width="8" style="197" customWidth="1"/>
    <col min="14596" max="14596" width="5.625" style="197" customWidth="1"/>
    <col min="14597" max="14597" width="8.625" style="197" customWidth="1"/>
    <col min="14598" max="14598" width="6.5" style="197" customWidth="1"/>
    <col min="14599" max="14599" width="8" style="197" customWidth="1"/>
    <col min="14600" max="14600" width="6" style="197" customWidth="1"/>
    <col min="14601" max="14601" width="8" style="197" customWidth="1"/>
    <col min="14602" max="14602" width="5.625" style="197" customWidth="1"/>
    <col min="14603" max="14603" width="8" style="197" customWidth="1"/>
    <col min="14604" max="14604" width="5.625" style="197" customWidth="1"/>
    <col min="14605" max="14605" width="8" style="197" customWidth="1"/>
    <col min="14606" max="14606" width="5.625" style="197" customWidth="1"/>
    <col min="14607" max="14607" width="8" style="197" customWidth="1"/>
    <col min="14608" max="14608" width="5.625" style="197" customWidth="1"/>
    <col min="14609" max="14609" width="8.375" style="197" customWidth="1"/>
    <col min="14610" max="14610" width="6.75" style="197" customWidth="1"/>
    <col min="14611" max="14846" width="7.625" style="197"/>
    <col min="14847" max="14847" width="10.25" style="197" customWidth="1"/>
    <col min="14848" max="14848" width="24.75" style="197" customWidth="1"/>
    <col min="14849" max="14849" width="10.875" style="197" customWidth="1"/>
    <col min="14850" max="14850" width="5.875" style="197" customWidth="1"/>
    <col min="14851" max="14851" width="8" style="197" customWidth="1"/>
    <col min="14852" max="14852" width="5.625" style="197" customWidth="1"/>
    <col min="14853" max="14853" width="8.625" style="197" customWidth="1"/>
    <col min="14854" max="14854" width="6.5" style="197" customWidth="1"/>
    <col min="14855" max="14855" width="8" style="197" customWidth="1"/>
    <col min="14856" max="14856" width="6" style="197" customWidth="1"/>
    <col min="14857" max="14857" width="8" style="197" customWidth="1"/>
    <col min="14858" max="14858" width="5.625" style="197" customWidth="1"/>
    <col min="14859" max="14859" width="8" style="197" customWidth="1"/>
    <col min="14860" max="14860" width="5.625" style="197" customWidth="1"/>
    <col min="14861" max="14861" width="8" style="197" customWidth="1"/>
    <col min="14862" max="14862" width="5.625" style="197" customWidth="1"/>
    <col min="14863" max="14863" width="8" style="197" customWidth="1"/>
    <col min="14864" max="14864" width="5.625" style="197" customWidth="1"/>
    <col min="14865" max="14865" width="8.375" style="197" customWidth="1"/>
    <col min="14866" max="14866" width="6.75" style="197" customWidth="1"/>
    <col min="14867" max="15102" width="7.625" style="197"/>
    <col min="15103" max="15103" width="10.25" style="197" customWidth="1"/>
    <col min="15104" max="15104" width="24.75" style="197" customWidth="1"/>
    <col min="15105" max="15105" width="10.875" style="197" customWidth="1"/>
    <col min="15106" max="15106" width="5.875" style="197" customWidth="1"/>
    <col min="15107" max="15107" width="8" style="197" customWidth="1"/>
    <col min="15108" max="15108" width="5.625" style="197" customWidth="1"/>
    <col min="15109" max="15109" width="8.625" style="197" customWidth="1"/>
    <col min="15110" max="15110" width="6.5" style="197" customWidth="1"/>
    <col min="15111" max="15111" width="8" style="197" customWidth="1"/>
    <col min="15112" max="15112" width="6" style="197" customWidth="1"/>
    <col min="15113" max="15113" width="8" style="197" customWidth="1"/>
    <col min="15114" max="15114" width="5.625" style="197" customWidth="1"/>
    <col min="15115" max="15115" width="8" style="197" customWidth="1"/>
    <col min="15116" max="15116" width="5.625" style="197" customWidth="1"/>
    <col min="15117" max="15117" width="8" style="197" customWidth="1"/>
    <col min="15118" max="15118" width="5.625" style="197" customWidth="1"/>
    <col min="15119" max="15119" width="8" style="197" customWidth="1"/>
    <col min="15120" max="15120" width="5.625" style="197" customWidth="1"/>
    <col min="15121" max="15121" width="8.375" style="197" customWidth="1"/>
    <col min="15122" max="15122" width="6.75" style="197" customWidth="1"/>
    <col min="15123" max="15358" width="7.625" style="197"/>
    <col min="15359" max="15359" width="10.25" style="197" customWidth="1"/>
    <col min="15360" max="15360" width="24.75" style="197" customWidth="1"/>
    <col min="15361" max="15361" width="10.875" style="197" customWidth="1"/>
    <col min="15362" max="15362" width="5.875" style="197" customWidth="1"/>
    <col min="15363" max="15363" width="8" style="197" customWidth="1"/>
    <col min="15364" max="15364" width="5.625" style="197" customWidth="1"/>
    <col min="15365" max="15365" width="8.625" style="197" customWidth="1"/>
    <col min="15366" max="15366" width="6.5" style="197" customWidth="1"/>
    <col min="15367" max="15367" width="8" style="197" customWidth="1"/>
    <col min="15368" max="15368" width="6" style="197" customWidth="1"/>
    <col min="15369" max="15369" width="8" style="197" customWidth="1"/>
    <col min="15370" max="15370" width="5.625" style="197" customWidth="1"/>
    <col min="15371" max="15371" width="8" style="197" customWidth="1"/>
    <col min="15372" max="15372" width="5.625" style="197" customWidth="1"/>
    <col min="15373" max="15373" width="8" style="197" customWidth="1"/>
    <col min="15374" max="15374" width="5.625" style="197" customWidth="1"/>
    <col min="15375" max="15375" width="8" style="197" customWidth="1"/>
    <col min="15376" max="15376" width="5.625" style="197" customWidth="1"/>
    <col min="15377" max="15377" width="8.375" style="197" customWidth="1"/>
    <col min="15378" max="15378" width="6.75" style="197" customWidth="1"/>
    <col min="15379" max="15614" width="7.625" style="197"/>
    <col min="15615" max="15615" width="10.25" style="197" customWidth="1"/>
    <col min="15616" max="15616" width="24.75" style="197" customWidth="1"/>
    <col min="15617" max="15617" width="10.875" style="197" customWidth="1"/>
    <col min="15618" max="15618" width="5.875" style="197" customWidth="1"/>
    <col min="15619" max="15619" width="8" style="197" customWidth="1"/>
    <col min="15620" max="15620" width="5.625" style="197" customWidth="1"/>
    <col min="15621" max="15621" width="8.625" style="197" customWidth="1"/>
    <col min="15622" max="15622" width="6.5" style="197" customWidth="1"/>
    <col min="15623" max="15623" width="8" style="197" customWidth="1"/>
    <col min="15624" max="15624" width="6" style="197" customWidth="1"/>
    <col min="15625" max="15625" width="8" style="197" customWidth="1"/>
    <col min="15626" max="15626" width="5.625" style="197" customWidth="1"/>
    <col min="15627" max="15627" width="8" style="197" customWidth="1"/>
    <col min="15628" max="15628" width="5.625" style="197" customWidth="1"/>
    <col min="15629" max="15629" width="8" style="197" customWidth="1"/>
    <col min="15630" max="15630" width="5.625" style="197" customWidth="1"/>
    <col min="15631" max="15631" width="8" style="197" customWidth="1"/>
    <col min="15632" max="15632" width="5.625" style="197" customWidth="1"/>
    <col min="15633" max="15633" width="8.375" style="197" customWidth="1"/>
    <col min="15634" max="15634" width="6.75" style="197" customWidth="1"/>
    <col min="15635" max="15870" width="7.625" style="197"/>
    <col min="15871" max="15871" width="10.25" style="197" customWidth="1"/>
    <col min="15872" max="15872" width="24.75" style="197" customWidth="1"/>
    <col min="15873" max="15873" width="10.875" style="197" customWidth="1"/>
    <col min="15874" max="15874" width="5.875" style="197" customWidth="1"/>
    <col min="15875" max="15875" width="8" style="197" customWidth="1"/>
    <col min="15876" max="15876" width="5.625" style="197" customWidth="1"/>
    <col min="15877" max="15877" width="8.625" style="197" customWidth="1"/>
    <col min="15878" max="15878" width="6.5" style="197" customWidth="1"/>
    <col min="15879" max="15879" width="8" style="197" customWidth="1"/>
    <col min="15880" max="15880" width="6" style="197" customWidth="1"/>
    <col min="15881" max="15881" width="8" style="197" customWidth="1"/>
    <col min="15882" max="15882" width="5.625" style="197" customWidth="1"/>
    <col min="15883" max="15883" width="8" style="197" customWidth="1"/>
    <col min="15884" max="15884" width="5.625" style="197" customWidth="1"/>
    <col min="15885" max="15885" width="8" style="197" customWidth="1"/>
    <col min="15886" max="15886" width="5.625" style="197" customWidth="1"/>
    <col min="15887" max="15887" width="8" style="197" customWidth="1"/>
    <col min="15888" max="15888" width="5.625" style="197" customWidth="1"/>
    <col min="15889" max="15889" width="8.375" style="197" customWidth="1"/>
    <col min="15890" max="15890" width="6.75" style="197" customWidth="1"/>
    <col min="15891" max="16126" width="7.625" style="197"/>
    <col min="16127" max="16127" width="10.25" style="197" customWidth="1"/>
    <col min="16128" max="16128" width="24.75" style="197" customWidth="1"/>
    <col min="16129" max="16129" width="10.875" style="197" customWidth="1"/>
    <col min="16130" max="16130" width="5.875" style="197" customWidth="1"/>
    <col min="16131" max="16131" width="8" style="197" customWidth="1"/>
    <col min="16132" max="16132" width="5.625" style="197" customWidth="1"/>
    <col min="16133" max="16133" width="8.625" style="197" customWidth="1"/>
    <col min="16134" max="16134" width="6.5" style="197" customWidth="1"/>
    <col min="16135" max="16135" width="8" style="197" customWidth="1"/>
    <col min="16136" max="16136" width="6" style="197" customWidth="1"/>
    <col min="16137" max="16137" width="8" style="197" customWidth="1"/>
    <col min="16138" max="16138" width="5.625" style="197" customWidth="1"/>
    <col min="16139" max="16139" width="8" style="197" customWidth="1"/>
    <col min="16140" max="16140" width="5.625" style="197" customWidth="1"/>
    <col min="16141" max="16141" width="8" style="197" customWidth="1"/>
    <col min="16142" max="16142" width="5.625" style="197" customWidth="1"/>
    <col min="16143" max="16143" width="8" style="197" customWidth="1"/>
    <col min="16144" max="16144" width="5.625" style="197" customWidth="1"/>
    <col min="16145" max="16145" width="8.375" style="197" customWidth="1"/>
    <col min="16146" max="16146" width="6.75" style="197" customWidth="1"/>
    <col min="16147" max="16384" width="7.625" style="197"/>
  </cols>
  <sheetData>
    <row r="1" spans="1:998" s="196" customFormat="1" ht="88.5" customHeight="1" x14ac:dyDescent="0.25">
      <c r="A1" s="314" t="s">
        <v>717</v>
      </c>
      <c r="B1" s="314"/>
      <c r="C1" s="314"/>
      <c r="D1" s="314"/>
      <c r="E1" s="314"/>
      <c r="F1" s="314"/>
      <c r="G1" s="314"/>
      <c r="H1" s="314"/>
      <c r="I1" s="314"/>
      <c r="J1" s="314"/>
      <c r="K1" s="314"/>
      <c r="L1" s="314"/>
      <c r="M1" s="314"/>
      <c r="N1" s="314"/>
      <c r="O1" s="314"/>
      <c r="P1" s="314"/>
      <c r="Q1" s="314"/>
      <c r="R1" s="314"/>
      <c r="S1" s="314"/>
      <c r="T1" s="314"/>
      <c r="U1" s="314"/>
      <c r="V1" s="314"/>
      <c r="W1" s="314"/>
      <c r="X1" s="314"/>
      <c r="Y1" s="314"/>
      <c r="Z1" s="314"/>
      <c r="AA1" s="314"/>
      <c r="AB1" s="314"/>
      <c r="AC1" s="195"/>
      <c r="AD1" s="195"/>
      <c r="AE1" s="195"/>
      <c r="AF1" s="195"/>
      <c r="AG1" s="195"/>
      <c r="AH1" s="195"/>
      <c r="AI1" s="195"/>
      <c r="AJ1" s="195"/>
      <c r="AK1" s="195"/>
      <c r="AL1" s="195"/>
      <c r="AM1" s="195"/>
      <c r="AN1" s="195"/>
      <c r="AO1" s="195"/>
      <c r="AP1" s="195"/>
      <c r="AQ1" s="195"/>
      <c r="AR1" s="195"/>
      <c r="AS1" s="195"/>
      <c r="AT1" s="195"/>
      <c r="AU1" s="195"/>
      <c r="AV1" s="195"/>
      <c r="AW1" s="195"/>
      <c r="AX1" s="195"/>
      <c r="AY1" s="195"/>
      <c r="AZ1" s="195"/>
      <c r="BA1" s="195"/>
      <c r="BB1" s="195"/>
      <c r="BC1" s="195"/>
      <c r="BD1" s="195"/>
      <c r="BE1" s="195"/>
      <c r="BF1" s="195"/>
      <c r="BG1" s="195"/>
      <c r="BH1" s="195"/>
      <c r="BI1" s="195"/>
      <c r="BJ1" s="195"/>
      <c r="BK1" s="195"/>
      <c r="BL1" s="195"/>
      <c r="BM1" s="195"/>
      <c r="BN1" s="195"/>
      <c r="BO1" s="195"/>
      <c r="BP1" s="195"/>
      <c r="BQ1" s="195"/>
      <c r="BR1" s="195"/>
      <c r="BS1" s="195"/>
      <c r="BT1" s="195"/>
      <c r="BU1" s="195"/>
      <c r="BV1" s="195"/>
      <c r="BW1" s="195"/>
      <c r="BX1" s="195"/>
      <c r="BY1" s="195"/>
      <c r="BZ1" s="195"/>
      <c r="CA1" s="195"/>
      <c r="CB1" s="195"/>
      <c r="CC1" s="195"/>
      <c r="CD1" s="195"/>
      <c r="CE1" s="195"/>
      <c r="CF1" s="195"/>
      <c r="CG1" s="195"/>
      <c r="CH1" s="195"/>
      <c r="CI1" s="195"/>
      <c r="CJ1" s="195"/>
      <c r="CK1" s="195"/>
      <c r="CL1" s="195"/>
      <c r="CM1" s="195"/>
      <c r="CN1" s="195"/>
      <c r="CO1" s="195"/>
      <c r="CP1" s="195"/>
      <c r="CQ1" s="195"/>
      <c r="CR1" s="195"/>
      <c r="CS1" s="195"/>
      <c r="CT1" s="195"/>
      <c r="CU1" s="195"/>
      <c r="CV1" s="195"/>
      <c r="CW1" s="195"/>
      <c r="CX1" s="195"/>
      <c r="CY1" s="195"/>
      <c r="CZ1" s="195"/>
      <c r="DA1" s="195"/>
      <c r="DB1" s="195"/>
      <c r="DC1" s="195"/>
      <c r="DD1" s="195"/>
      <c r="DE1" s="195"/>
      <c r="DF1" s="195"/>
      <c r="DG1" s="195"/>
      <c r="DH1" s="195"/>
      <c r="DI1" s="195"/>
      <c r="DJ1" s="195"/>
      <c r="DK1" s="195"/>
      <c r="DL1" s="195"/>
      <c r="DM1" s="195"/>
      <c r="DN1" s="195"/>
      <c r="DO1" s="195"/>
      <c r="DP1" s="195"/>
      <c r="DQ1" s="195"/>
      <c r="DR1" s="195"/>
      <c r="DS1" s="195"/>
      <c r="DT1" s="195"/>
      <c r="DU1" s="195"/>
      <c r="DV1" s="195"/>
      <c r="DW1" s="195"/>
      <c r="DX1" s="195"/>
      <c r="DY1" s="195"/>
      <c r="DZ1" s="195"/>
      <c r="EA1" s="195"/>
      <c r="EB1" s="195"/>
      <c r="EC1" s="195"/>
      <c r="ED1" s="195"/>
      <c r="EE1" s="195"/>
      <c r="EF1" s="195"/>
      <c r="EG1" s="195"/>
      <c r="EH1" s="195"/>
      <c r="EI1" s="195"/>
      <c r="EJ1" s="195"/>
      <c r="EK1" s="195"/>
      <c r="EL1" s="195"/>
      <c r="EM1" s="195"/>
      <c r="EN1" s="195"/>
      <c r="EO1" s="195"/>
      <c r="EP1" s="195"/>
      <c r="EQ1" s="195"/>
      <c r="ER1" s="195"/>
      <c r="ES1" s="195"/>
      <c r="ET1" s="195"/>
      <c r="EU1" s="195"/>
      <c r="EV1" s="195"/>
      <c r="EW1" s="195"/>
      <c r="EX1" s="195"/>
      <c r="EY1" s="195"/>
      <c r="EZ1" s="195"/>
      <c r="FA1" s="195"/>
      <c r="FB1" s="195"/>
      <c r="FC1" s="195"/>
      <c r="FD1" s="195"/>
      <c r="FE1" s="195"/>
      <c r="FF1" s="195"/>
      <c r="FG1" s="195"/>
      <c r="FH1" s="195"/>
      <c r="FI1" s="195"/>
      <c r="FJ1" s="195"/>
      <c r="FK1" s="195"/>
      <c r="FL1" s="195"/>
      <c r="FM1" s="195"/>
      <c r="FN1" s="195"/>
      <c r="FO1" s="195"/>
      <c r="FP1" s="195"/>
      <c r="FQ1" s="195"/>
      <c r="FR1" s="195"/>
      <c r="FS1" s="195"/>
      <c r="FT1" s="195"/>
      <c r="FU1" s="195"/>
      <c r="FV1" s="195"/>
      <c r="FW1" s="195"/>
      <c r="FX1" s="195"/>
      <c r="FY1" s="195"/>
      <c r="FZ1" s="195"/>
      <c r="GA1" s="195"/>
      <c r="GB1" s="195"/>
      <c r="GC1" s="195"/>
      <c r="GD1" s="195"/>
      <c r="GE1" s="195"/>
      <c r="GF1" s="195"/>
      <c r="GG1" s="195"/>
      <c r="GH1" s="195"/>
      <c r="GI1" s="195"/>
      <c r="GJ1" s="195"/>
      <c r="GK1" s="195"/>
      <c r="GL1" s="195"/>
      <c r="GM1" s="195"/>
      <c r="GN1" s="195"/>
      <c r="GO1" s="195"/>
      <c r="GP1" s="195"/>
      <c r="GQ1" s="195"/>
      <c r="GR1" s="195"/>
      <c r="GS1" s="195"/>
      <c r="GT1" s="195"/>
      <c r="GU1" s="195"/>
      <c r="GV1" s="195"/>
      <c r="GW1" s="195"/>
      <c r="GX1" s="195"/>
      <c r="GY1" s="195"/>
      <c r="GZ1" s="195"/>
      <c r="HA1" s="195"/>
      <c r="HB1" s="195"/>
      <c r="HC1" s="195"/>
      <c r="HD1" s="195"/>
      <c r="HE1" s="195"/>
      <c r="HF1" s="195"/>
      <c r="HG1" s="195"/>
      <c r="HH1" s="195"/>
      <c r="HI1" s="195"/>
      <c r="HJ1" s="195"/>
      <c r="HK1" s="195"/>
      <c r="HL1" s="195"/>
      <c r="HM1" s="195"/>
      <c r="HN1" s="195"/>
      <c r="HO1" s="195"/>
      <c r="HP1" s="195"/>
      <c r="HQ1" s="195"/>
      <c r="HR1" s="195"/>
      <c r="HS1" s="195"/>
      <c r="HT1" s="195"/>
      <c r="HU1" s="195"/>
      <c r="HV1" s="195"/>
      <c r="HW1" s="195"/>
      <c r="HX1" s="195"/>
      <c r="HY1" s="195"/>
      <c r="HZ1" s="195"/>
      <c r="IA1" s="195"/>
      <c r="IB1" s="195"/>
      <c r="IC1" s="195"/>
      <c r="ID1" s="195"/>
      <c r="IE1" s="195"/>
      <c r="IF1" s="195"/>
      <c r="IG1" s="195"/>
      <c r="IH1" s="195"/>
      <c r="II1" s="195"/>
      <c r="IJ1" s="195"/>
      <c r="IK1" s="195"/>
      <c r="IL1" s="195"/>
      <c r="IM1" s="195"/>
      <c r="IN1" s="195"/>
      <c r="IO1" s="195"/>
      <c r="IP1" s="195"/>
      <c r="IQ1" s="195"/>
      <c r="IR1" s="195"/>
      <c r="IS1" s="195"/>
      <c r="IT1" s="195"/>
      <c r="IU1" s="195"/>
      <c r="IV1" s="195"/>
      <c r="IW1" s="195"/>
      <c r="IX1" s="195"/>
      <c r="IY1" s="195"/>
      <c r="IZ1" s="195"/>
      <c r="JA1" s="195"/>
      <c r="JB1" s="195"/>
      <c r="JC1" s="195"/>
      <c r="JD1" s="195"/>
      <c r="JE1" s="195"/>
      <c r="JF1" s="195"/>
      <c r="JG1" s="195"/>
      <c r="JH1" s="195"/>
      <c r="JI1" s="195"/>
      <c r="JJ1" s="195"/>
      <c r="JK1" s="195"/>
      <c r="JL1" s="195"/>
      <c r="JM1" s="195"/>
      <c r="JN1" s="195"/>
      <c r="JO1" s="195"/>
      <c r="JP1" s="195"/>
      <c r="JQ1" s="195"/>
      <c r="JR1" s="195"/>
      <c r="JS1" s="195"/>
      <c r="JT1" s="195"/>
      <c r="JU1" s="195"/>
      <c r="JV1" s="195"/>
      <c r="JW1" s="195"/>
      <c r="JX1" s="195"/>
      <c r="JY1" s="195"/>
      <c r="JZ1" s="195"/>
      <c r="KA1" s="195"/>
      <c r="KB1" s="195"/>
      <c r="KC1" s="195"/>
      <c r="KD1" s="195"/>
      <c r="KE1" s="195"/>
      <c r="KF1" s="195"/>
      <c r="KG1" s="195"/>
      <c r="KH1" s="195"/>
      <c r="KI1" s="195"/>
      <c r="KJ1" s="195"/>
      <c r="KK1" s="195"/>
      <c r="KL1" s="195"/>
      <c r="KM1" s="195"/>
      <c r="KN1" s="195"/>
      <c r="KO1" s="195"/>
      <c r="KP1" s="195"/>
      <c r="KQ1" s="195"/>
      <c r="KR1" s="195"/>
      <c r="KS1" s="195"/>
      <c r="KT1" s="195"/>
      <c r="KU1" s="195"/>
      <c r="KV1" s="195"/>
      <c r="KW1" s="195"/>
      <c r="KX1" s="195"/>
      <c r="KY1" s="195"/>
      <c r="KZ1" s="195"/>
      <c r="LA1" s="195"/>
      <c r="LB1" s="195"/>
      <c r="LC1" s="195"/>
      <c r="LD1" s="195"/>
      <c r="LE1" s="195"/>
      <c r="LF1" s="195"/>
      <c r="LG1" s="195"/>
      <c r="LH1" s="195"/>
      <c r="LI1" s="195"/>
      <c r="LJ1" s="195"/>
      <c r="LK1" s="195"/>
      <c r="LL1" s="195"/>
      <c r="LM1" s="195"/>
      <c r="LN1" s="195"/>
      <c r="LO1" s="195"/>
      <c r="LP1" s="195"/>
      <c r="LQ1" s="195"/>
      <c r="LR1" s="195"/>
      <c r="LS1" s="195"/>
      <c r="LT1" s="195"/>
      <c r="LU1" s="195"/>
      <c r="LV1" s="195"/>
      <c r="LW1" s="195"/>
      <c r="LX1" s="195"/>
      <c r="LY1" s="195"/>
      <c r="LZ1" s="195"/>
      <c r="MA1" s="195"/>
      <c r="MB1" s="195"/>
      <c r="MC1" s="195"/>
      <c r="MD1" s="195"/>
      <c r="ME1" s="195"/>
      <c r="MF1" s="195"/>
      <c r="MG1" s="195"/>
      <c r="MH1" s="195"/>
      <c r="MI1" s="195"/>
      <c r="MJ1" s="195"/>
      <c r="MK1" s="195"/>
      <c r="ML1" s="195"/>
      <c r="MM1" s="195"/>
      <c r="MN1" s="195"/>
      <c r="MO1" s="195"/>
      <c r="MP1" s="195"/>
      <c r="MQ1" s="195"/>
      <c r="MR1" s="195"/>
      <c r="MS1" s="195"/>
      <c r="MT1" s="195"/>
      <c r="MU1" s="195"/>
      <c r="MV1" s="195"/>
      <c r="MW1" s="195"/>
      <c r="MX1" s="195"/>
      <c r="MY1" s="195"/>
      <c r="MZ1" s="195"/>
      <c r="NA1" s="195"/>
      <c r="NB1" s="195"/>
      <c r="NC1" s="195"/>
      <c r="ND1" s="195"/>
      <c r="NE1" s="195"/>
      <c r="NF1" s="195"/>
      <c r="NG1" s="195"/>
      <c r="NH1" s="195"/>
      <c r="NI1" s="195"/>
      <c r="NJ1" s="195"/>
      <c r="NK1" s="195"/>
      <c r="NL1" s="195"/>
      <c r="NM1" s="195"/>
      <c r="NN1" s="195"/>
      <c r="NO1" s="195"/>
      <c r="NP1" s="195"/>
      <c r="NQ1" s="195"/>
      <c r="NR1" s="195"/>
      <c r="NS1" s="195"/>
      <c r="NT1" s="195"/>
      <c r="NU1" s="195"/>
      <c r="NV1" s="195"/>
      <c r="NW1" s="195"/>
      <c r="NX1" s="195"/>
      <c r="NY1" s="195"/>
      <c r="NZ1" s="195"/>
      <c r="OA1" s="195"/>
      <c r="OB1" s="195"/>
      <c r="OC1" s="195"/>
      <c r="OD1" s="195"/>
      <c r="OE1" s="195"/>
      <c r="OF1" s="195"/>
      <c r="OG1" s="195"/>
      <c r="OH1" s="195"/>
      <c r="OI1" s="195"/>
      <c r="OJ1" s="195"/>
      <c r="OK1" s="195"/>
      <c r="OL1" s="195"/>
      <c r="OM1" s="195"/>
      <c r="ON1" s="195"/>
      <c r="OO1" s="195"/>
      <c r="OP1" s="195"/>
      <c r="OQ1" s="195"/>
      <c r="OR1" s="195"/>
      <c r="OS1" s="195"/>
      <c r="OT1" s="195"/>
      <c r="OU1" s="195"/>
      <c r="OV1" s="195"/>
      <c r="OW1" s="195"/>
      <c r="OX1" s="195"/>
      <c r="OY1" s="195"/>
      <c r="OZ1" s="195"/>
      <c r="PA1" s="195"/>
      <c r="PB1" s="195"/>
      <c r="PC1" s="195"/>
      <c r="PD1" s="195"/>
      <c r="PE1" s="195"/>
      <c r="PF1" s="195"/>
      <c r="PG1" s="195"/>
      <c r="PH1" s="195"/>
      <c r="PI1" s="195"/>
      <c r="PJ1" s="195"/>
      <c r="PK1" s="195"/>
      <c r="PL1" s="195"/>
      <c r="PM1" s="195"/>
      <c r="PN1" s="195"/>
      <c r="PO1" s="195"/>
      <c r="PP1" s="195"/>
      <c r="PQ1" s="195"/>
      <c r="PR1" s="195"/>
      <c r="PS1" s="195"/>
      <c r="PT1" s="195"/>
      <c r="PU1" s="195"/>
      <c r="PV1" s="195"/>
      <c r="PW1" s="195"/>
      <c r="PX1" s="195"/>
      <c r="PY1" s="195"/>
      <c r="PZ1" s="195"/>
      <c r="QA1" s="195"/>
      <c r="QB1" s="195"/>
      <c r="QC1" s="195"/>
      <c r="QD1" s="195"/>
      <c r="QE1" s="195"/>
      <c r="QF1" s="195"/>
      <c r="QG1" s="195"/>
      <c r="QH1" s="195"/>
      <c r="QI1" s="195"/>
      <c r="QJ1" s="195"/>
      <c r="QK1" s="195"/>
      <c r="QL1" s="195"/>
      <c r="QM1" s="195"/>
      <c r="QN1" s="195"/>
      <c r="QO1" s="195"/>
      <c r="QP1" s="195"/>
      <c r="QQ1" s="195"/>
      <c r="QR1" s="195"/>
      <c r="QS1" s="195"/>
      <c r="QT1" s="195"/>
      <c r="QU1" s="195"/>
      <c r="QV1" s="195"/>
      <c r="QW1" s="195"/>
      <c r="QX1" s="195"/>
      <c r="QY1" s="195"/>
      <c r="QZ1" s="195"/>
      <c r="RA1" s="195"/>
      <c r="RB1" s="195"/>
      <c r="RC1" s="195"/>
      <c r="RD1" s="195"/>
      <c r="RE1" s="195"/>
      <c r="RF1" s="195"/>
      <c r="RG1" s="195"/>
      <c r="RH1" s="195"/>
      <c r="RI1" s="195"/>
      <c r="RJ1" s="195"/>
      <c r="RK1" s="195"/>
      <c r="RL1" s="195"/>
      <c r="RM1" s="195"/>
      <c r="RN1" s="195"/>
      <c r="RO1" s="195"/>
      <c r="RP1" s="195"/>
      <c r="RQ1" s="195"/>
      <c r="RR1" s="195"/>
      <c r="RS1" s="195"/>
      <c r="RT1" s="195"/>
      <c r="RU1" s="195"/>
      <c r="RV1" s="195"/>
      <c r="RW1" s="195"/>
      <c r="RX1" s="195"/>
      <c r="RY1" s="195"/>
      <c r="RZ1" s="195"/>
      <c r="SA1" s="195"/>
      <c r="SB1" s="195"/>
      <c r="SC1" s="195"/>
      <c r="SD1" s="195"/>
      <c r="SE1" s="195"/>
      <c r="SF1" s="195"/>
      <c r="SG1" s="195"/>
      <c r="SH1" s="195"/>
      <c r="SI1" s="195"/>
      <c r="SJ1" s="195"/>
      <c r="SK1" s="195"/>
      <c r="SL1" s="195"/>
      <c r="SM1" s="195"/>
      <c r="SN1" s="195"/>
      <c r="SO1" s="195"/>
      <c r="SP1" s="195"/>
      <c r="SQ1" s="195"/>
      <c r="SR1" s="195"/>
      <c r="SS1" s="195"/>
      <c r="ST1" s="195"/>
      <c r="SU1" s="195"/>
      <c r="SV1" s="195"/>
      <c r="SW1" s="195"/>
      <c r="SX1" s="195"/>
      <c r="SY1" s="195"/>
      <c r="SZ1" s="195"/>
      <c r="TA1" s="195"/>
      <c r="TB1" s="195"/>
      <c r="TC1" s="195"/>
      <c r="TD1" s="195"/>
      <c r="TE1" s="195"/>
      <c r="TF1" s="195"/>
      <c r="TG1" s="195"/>
      <c r="TH1" s="195"/>
      <c r="TI1" s="195"/>
      <c r="TJ1" s="195"/>
      <c r="TK1" s="195"/>
      <c r="TL1" s="195"/>
      <c r="TM1" s="195"/>
      <c r="TN1" s="195"/>
      <c r="TO1" s="195"/>
      <c r="TP1" s="195"/>
      <c r="TQ1" s="195"/>
      <c r="TR1" s="195"/>
      <c r="TS1" s="195"/>
      <c r="TT1" s="195"/>
      <c r="TU1" s="195"/>
      <c r="TV1" s="195"/>
      <c r="TW1" s="195"/>
      <c r="TX1" s="195"/>
      <c r="TY1" s="195"/>
      <c r="TZ1" s="195"/>
      <c r="UA1" s="195"/>
      <c r="UB1" s="195"/>
      <c r="UC1" s="195"/>
      <c r="UD1" s="195"/>
      <c r="UE1" s="195"/>
      <c r="UF1" s="195"/>
      <c r="UG1" s="195"/>
      <c r="UH1" s="195"/>
      <c r="UI1" s="195"/>
      <c r="UJ1" s="195"/>
      <c r="UK1" s="195"/>
      <c r="UL1" s="195"/>
      <c r="UM1" s="195"/>
      <c r="UN1" s="195"/>
      <c r="UO1" s="195"/>
      <c r="UP1" s="195"/>
      <c r="UQ1" s="195"/>
      <c r="UR1" s="195"/>
      <c r="US1" s="195"/>
      <c r="UT1" s="195"/>
      <c r="UU1" s="195"/>
      <c r="UV1" s="195"/>
      <c r="UW1" s="195"/>
      <c r="UX1" s="195"/>
      <c r="UY1" s="195"/>
      <c r="UZ1" s="195"/>
      <c r="VA1" s="195"/>
      <c r="VB1" s="195"/>
      <c r="VC1" s="195"/>
      <c r="VD1" s="195"/>
      <c r="VE1" s="195"/>
      <c r="VF1" s="195"/>
      <c r="VG1" s="195"/>
      <c r="VH1" s="195"/>
      <c r="VI1" s="195"/>
      <c r="VJ1" s="195"/>
      <c r="VK1" s="195"/>
      <c r="VL1" s="195"/>
      <c r="VM1" s="195"/>
      <c r="VN1" s="195"/>
      <c r="VO1" s="195"/>
      <c r="VP1" s="195"/>
      <c r="VQ1" s="195"/>
      <c r="VR1" s="195"/>
      <c r="VS1" s="195"/>
      <c r="VT1" s="195"/>
      <c r="VU1" s="195"/>
      <c r="VV1" s="195"/>
      <c r="VW1" s="195"/>
      <c r="VX1" s="195"/>
      <c r="VY1" s="195"/>
      <c r="VZ1" s="195"/>
      <c r="WA1" s="195"/>
      <c r="WB1" s="195"/>
      <c r="WC1" s="195"/>
      <c r="WD1" s="195"/>
      <c r="WE1" s="195"/>
      <c r="WF1" s="195"/>
      <c r="WG1" s="195"/>
      <c r="WH1" s="195"/>
      <c r="WI1" s="195"/>
      <c r="WJ1" s="195"/>
      <c r="WK1" s="195"/>
      <c r="WL1" s="195"/>
      <c r="WM1" s="195"/>
      <c r="WN1" s="195"/>
      <c r="WO1" s="195"/>
      <c r="WP1" s="195"/>
      <c r="WQ1" s="195"/>
      <c r="WR1" s="195"/>
      <c r="WS1" s="195"/>
      <c r="WT1" s="195"/>
      <c r="WU1" s="195"/>
      <c r="WV1" s="195"/>
      <c r="WW1" s="195"/>
      <c r="WX1" s="195"/>
      <c r="WY1" s="195"/>
      <c r="WZ1" s="195"/>
      <c r="XA1" s="195"/>
      <c r="XB1" s="195"/>
      <c r="XC1" s="195"/>
      <c r="XD1" s="195"/>
      <c r="XE1" s="195"/>
      <c r="XF1" s="195"/>
      <c r="XG1" s="195"/>
      <c r="XH1" s="195"/>
      <c r="XI1" s="195"/>
      <c r="XJ1" s="195"/>
      <c r="XK1" s="195"/>
      <c r="XL1" s="195"/>
      <c r="XM1" s="195"/>
      <c r="XN1" s="195"/>
      <c r="XO1" s="195"/>
      <c r="XP1" s="195"/>
      <c r="XQ1" s="195"/>
      <c r="XR1" s="195"/>
      <c r="XS1" s="195"/>
      <c r="XT1" s="195"/>
      <c r="XU1" s="195"/>
      <c r="XV1" s="195"/>
      <c r="XW1" s="195"/>
      <c r="XX1" s="195"/>
      <c r="XY1" s="195"/>
      <c r="XZ1" s="195"/>
      <c r="YA1" s="195"/>
      <c r="YB1" s="195"/>
      <c r="YC1" s="195"/>
      <c r="YD1" s="195"/>
      <c r="YE1" s="195"/>
      <c r="YF1" s="195"/>
      <c r="YG1" s="195"/>
      <c r="YH1" s="195"/>
      <c r="YI1" s="195"/>
      <c r="YJ1" s="195"/>
      <c r="YK1" s="195"/>
      <c r="YL1" s="195"/>
      <c r="YM1" s="195"/>
      <c r="YN1" s="195"/>
      <c r="YO1" s="195"/>
      <c r="YP1" s="195"/>
      <c r="YQ1" s="195"/>
      <c r="YR1" s="195"/>
      <c r="YS1" s="195"/>
      <c r="YT1" s="195"/>
      <c r="YU1" s="195"/>
      <c r="YV1" s="195"/>
      <c r="YW1" s="195"/>
      <c r="YX1" s="195"/>
      <c r="YY1" s="195"/>
      <c r="YZ1" s="195"/>
      <c r="ZA1" s="195"/>
      <c r="ZB1" s="195"/>
      <c r="ZC1" s="195"/>
      <c r="ZD1" s="195"/>
      <c r="ZE1" s="195"/>
      <c r="ZF1" s="195"/>
      <c r="ZG1" s="195"/>
      <c r="ZH1" s="195"/>
      <c r="ZI1" s="195"/>
      <c r="ZJ1" s="195"/>
      <c r="ZK1" s="195"/>
      <c r="ZL1" s="195"/>
      <c r="ZM1" s="195"/>
      <c r="ZN1" s="195"/>
      <c r="ZO1" s="195"/>
      <c r="ZP1" s="195"/>
      <c r="ZQ1" s="195"/>
      <c r="ZR1" s="195"/>
      <c r="ZS1" s="195"/>
      <c r="ZT1" s="195"/>
      <c r="ZU1" s="195"/>
      <c r="ZV1" s="195"/>
      <c r="ZW1" s="195"/>
      <c r="ZX1" s="195"/>
      <c r="ZY1" s="195"/>
      <c r="ZZ1" s="195"/>
      <c r="AAA1" s="195"/>
      <c r="AAB1" s="195"/>
      <c r="AAC1" s="195"/>
      <c r="AAD1" s="195"/>
      <c r="AAE1" s="195"/>
      <c r="AAF1" s="195"/>
      <c r="AAG1" s="195"/>
      <c r="AAH1" s="195"/>
      <c r="AAI1" s="195"/>
      <c r="AAJ1" s="195"/>
      <c r="AAK1" s="195"/>
      <c r="AAL1" s="195"/>
      <c r="AAM1" s="195"/>
      <c r="AAN1" s="195"/>
      <c r="AAO1" s="195"/>
      <c r="AAP1" s="195"/>
      <c r="AAQ1" s="195"/>
      <c r="AAR1" s="195"/>
      <c r="AAS1" s="195"/>
      <c r="AAT1" s="195"/>
      <c r="AAU1" s="195"/>
      <c r="AAV1" s="195"/>
      <c r="AAW1" s="195"/>
      <c r="AAX1" s="195"/>
      <c r="AAY1" s="195"/>
      <c r="AAZ1" s="195"/>
      <c r="ABA1" s="195"/>
      <c r="ABB1" s="195"/>
      <c r="ABC1" s="195"/>
      <c r="ABD1" s="195"/>
      <c r="ABE1" s="195"/>
      <c r="ABF1" s="195"/>
      <c r="ABG1" s="195"/>
      <c r="ABH1" s="195"/>
      <c r="ABI1" s="195"/>
      <c r="ABJ1" s="195"/>
      <c r="ABK1" s="195"/>
      <c r="ABL1" s="195"/>
      <c r="ABM1" s="195"/>
      <c r="ABN1" s="195"/>
      <c r="ABO1" s="195"/>
      <c r="ABP1" s="195"/>
      <c r="ABQ1" s="195"/>
      <c r="ABR1" s="195"/>
      <c r="ABS1" s="195"/>
      <c r="ABT1" s="195"/>
      <c r="ABU1" s="195"/>
      <c r="ABV1" s="195"/>
      <c r="ABW1" s="195"/>
      <c r="ABX1" s="195"/>
      <c r="ABY1" s="195"/>
      <c r="ABZ1" s="195"/>
      <c r="ACA1" s="195"/>
      <c r="ACB1" s="195"/>
      <c r="ACC1" s="195"/>
      <c r="ACD1" s="195"/>
      <c r="ACE1" s="195"/>
      <c r="ACF1" s="195"/>
      <c r="ACG1" s="195"/>
      <c r="ACH1" s="195"/>
      <c r="ACI1" s="195"/>
      <c r="ACJ1" s="195"/>
      <c r="ACK1" s="195"/>
      <c r="ACL1" s="195"/>
      <c r="ACM1" s="195"/>
      <c r="ACN1" s="195"/>
      <c r="ACO1" s="195"/>
      <c r="ACP1" s="195"/>
      <c r="ACQ1" s="195"/>
      <c r="ACR1" s="195"/>
      <c r="ACS1" s="195"/>
      <c r="ACT1" s="195"/>
      <c r="ACU1" s="195"/>
      <c r="ACV1" s="195"/>
      <c r="ACW1" s="195"/>
      <c r="ACX1" s="195"/>
      <c r="ACY1" s="195"/>
      <c r="ACZ1" s="195"/>
      <c r="ADA1" s="195"/>
      <c r="ADB1" s="195"/>
      <c r="ADC1" s="195"/>
      <c r="ADD1" s="195"/>
      <c r="ADE1" s="195"/>
      <c r="ADF1" s="195"/>
      <c r="ADG1" s="195"/>
      <c r="ADH1" s="195"/>
      <c r="ADI1" s="195"/>
      <c r="ADJ1" s="195"/>
      <c r="ADK1" s="195"/>
      <c r="ADL1" s="195"/>
      <c r="ADM1" s="195"/>
      <c r="ADN1" s="195"/>
      <c r="ADO1" s="195"/>
      <c r="ADP1" s="195"/>
      <c r="ADQ1" s="195"/>
      <c r="ADR1" s="195"/>
      <c r="ADS1" s="195"/>
      <c r="ADT1" s="195"/>
      <c r="ADU1" s="195"/>
      <c r="ADV1" s="195"/>
      <c r="ADW1" s="195"/>
      <c r="ADX1" s="195"/>
      <c r="ADY1" s="195"/>
      <c r="ADZ1" s="195"/>
      <c r="AEA1" s="195"/>
      <c r="AEB1" s="195"/>
      <c r="AEC1" s="195"/>
      <c r="AED1" s="195"/>
      <c r="AEE1" s="195"/>
      <c r="AEF1" s="195"/>
      <c r="AEG1" s="195"/>
      <c r="AEH1" s="195"/>
      <c r="AEI1" s="195"/>
      <c r="AEJ1" s="195"/>
      <c r="AEK1" s="195"/>
      <c r="AEL1" s="195"/>
      <c r="AEM1" s="195"/>
      <c r="AEN1" s="195"/>
      <c r="AEO1" s="195"/>
      <c r="AEP1" s="195"/>
      <c r="AEQ1" s="195"/>
      <c r="AER1" s="195"/>
      <c r="AES1" s="195"/>
      <c r="AET1" s="195"/>
      <c r="AEU1" s="195"/>
      <c r="AEV1" s="195"/>
      <c r="AEW1" s="195"/>
      <c r="AEX1" s="195"/>
      <c r="AEY1" s="195"/>
      <c r="AEZ1" s="195"/>
      <c r="AFA1" s="195"/>
      <c r="AFB1" s="195"/>
      <c r="AFC1" s="195"/>
      <c r="AFD1" s="195"/>
      <c r="AFE1" s="195"/>
      <c r="AFF1" s="195"/>
      <c r="AFG1" s="195"/>
      <c r="AFH1" s="195"/>
      <c r="AFI1" s="195"/>
      <c r="AFJ1" s="195"/>
      <c r="AFK1" s="195"/>
      <c r="AFL1" s="195"/>
      <c r="AFM1" s="195"/>
      <c r="AFN1" s="195"/>
      <c r="AFO1" s="195"/>
      <c r="AFP1" s="195"/>
      <c r="AFQ1" s="195"/>
      <c r="AFR1" s="195"/>
      <c r="AFS1" s="195"/>
      <c r="AFT1" s="195"/>
      <c r="AFU1" s="195"/>
      <c r="AFV1" s="195"/>
      <c r="AFW1" s="195"/>
      <c r="AFX1" s="195"/>
      <c r="AFY1" s="195"/>
      <c r="AFZ1" s="195"/>
      <c r="AGA1" s="195"/>
      <c r="AGB1" s="195"/>
      <c r="AGC1" s="195"/>
      <c r="AGD1" s="195"/>
      <c r="AGE1" s="195"/>
      <c r="AGF1" s="195"/>
      <c r="AGG1" s="195"/>
      <c r="AGH1" s="195"/>
      <c r="AGI1" s="195"/>
      <c r="AGJ1" s="195"/>
      <c r="AGK1" s="195"/>
      <c r="AGL1" s="195"/>
      <c r="AGM1" s="195"/>
      <c r="AGN1" s="195"/>
      <c r="AGO1" s="195"/>
      <c r="AGP1" s="195"/>
      <c r="AGQ1" s="195"/>
      <c r="AGR1" s="195"/>
      <c r="AGS1" s="195"/>
      <c r="AGT1" s="195"/>
      <c r="AGU1" s="195"/>
      <c r="AGV1" s="195"/>
      <c r="AGW1" s="195"/>
      <c r="AGX1" s="195"/>
      <c r="AGY1" s="195"/>
      <c r="AGZ1" s="195"/>
      <c r="AHA1" s="195"/>
      <c r="AHB1" s="195"/>
      <c r="AHC1" s="195"/>
      <c r="AHD1" s="195"/>
      <c r="AHE1" s="195"/>
      <c r="AHF1" s="195"/>
      <c r="AHG1" s="195"/>
      <c r="AHH1" s="195"/>
      <c r="AHI1" s="195"/>
      <c r="AHJ1" s="195"/>
      <c r="AHK1" s="195"/>
      <c r="AHL1" s="195"/>
      <c r="AHM1" s="195"/>
      <c r="AHN1" s="195"/>
      <c r="AHO1" s="195"/>
      <c r="AHP1" s="195"/>
      <c r="AHQ1" s="195"/>
      <c r="AHR1" s="195"/>
      <c r="AHS1" s="195"/>
      <c r="AHT1" s="195"/>
      <c r="AHU1" s="195"/>
      <c r="AHV1" s="195"/>
      <c r="AHW1" s="195"/>
      <c r="AHX1" s="195"/>
      <c r="AHY1" s="195"/>
      <c r="AHZ1" s="195"/>
      <c r="AIA1" s="195"/>
      <c r="AIB1" s="195"/>
      <c r="AIC1" s="195"/>
      <c r="AID1" s="195"/>
      <c r="AIE1" s="195"/>
      <c r="AIF1" s="195"/>
      <c r="AIG1" s="195"/>
      <c r="AIH1" s="195"/>
      <c r="AII1" s="195"/>
      <c r="AIJ1" s="195"/>
      <c r="AIK1" s="195"/>
      <c r="AIL1" s="195"/>
      <c r="AIM1" s="195"/>
      <c r="AIN1" s="195"/>
      <c r="AIO1" s="195"/>
      <c r="AIP1" s="195"/>
      <c r="AIQ1" s="195"/>
      <c r="AIR1" s="195"/>
      <c r="AIS1" s="195"/>
      <c r="AIT1" s="195"/>
      <c r="AIU1" s="195"/>
      <c r="AIV1" s="195"/>
      <c r="AIW1" s="195"/>
      <c r="AIX1" s="195"/>
      <c r="AIY1" s="195"/>
      <c r="AIZ1" s="195"/>
      <c r="AJA1" s="195"/>
      <c r="AJB1" s="195"/>
      <c r="AJC1" s="195"/>
      <c r="AJD1" s="195"/>
      <c r="AJE1" s="195"/>
      <c r="AJF1" s="195"/>
      <c r="AJG1" s="195"/>
      <c r="AJH1" s="195"/>
      <c r="AJI1" s="195"/>
      <c r="AJJ1" s="195"/>
      <c r="AJK1" s="195"/>
      <c r="AJL1" s="195"/>
      <c r="AJM1" s="195"/>
      <c r="AJN1" s="195"/>
      <c r="AJO1" s="195"/>
      <c r="AJP1" s="195"/>
      <c r="AJQ1" s="195"/>
      <c r="AJR1" s="195"/>
      <c r="AJS1" s="195"/>
      <c r="AJT1" s="195"/>
      <c r="AJU1" s="195"/>
      <c r="AJV1" s="195"/>
      <c r="AJW1" s="195"/>
      <c r="AJX1" s="195"/>
      <c r="AJY1" s="195"/>
      <c r="AJZ1" s="195"/>
      <c r="AKA1" s="195"/>
      <c r="AKB1" s="195"/>
      <c r="AKC1" s="195"/>
      <c r="AKD1" s="195"/>
      <c r="AKE1" s="195"/>
      <c r="AKF1" s="195"/>
      <c r="AKG1" s="195"/>
      <c r="AKH1" s="195"/>
      <c r="AKI1" s="195"/>
      <c r="AKJ1" s="195"/>
      <c r="AKK1" s="195"/>
      <c r="AKL1" s="195"/>
      <c r="AKM1" s="195"/>
      <c r="AKN1" s="195"/>
      <c r="AKO1" s="195"/>
      <c r="AKP1" s="195"/>
      <c r="AKQ1" s="195"/>
      <c r="AKR1" s="195"/>
      <c r="AKS1" s="195"/>
      <c r="AKT1" s="195"/>
      <c r="AKU1" s="195"/>
      <c r="AKV1" s="195"/>
      <c r="AKW1" s="195"/>
      <c r="AKX1" s="195"/>
      <c r="AKY1" s="195"/>
      <c r="AKZ1" s="195"/>
      <c r="ALA1" s="195"/>
      <c r="ALB1" s="195"/>
      <c r="ALC1" s="195"/>
      <c r="ALD1" s="195"/>
      <c r="ALE1" s="195"/>
      <c r="ALF1" s="195"/>
      <c r="ALG1" s="195"/>
      <c r="ALH1" s="195"/>
      <c r="ALI1" s="195"/>
      <c r="ALJ1" s="195"/>
    </row>
    <row r="2" spans="1:998" s="196" customFormat="1" ht="67.5" customHeight="1" x14ac:dyDescent="0.25">
      <c r="A2" s="213" t="s">
        <v>718</v>
      </c>
      <c r="B2" s="315" t="str">
        <f>'Resumo do Orçamento'!D2</f>
        <v>Serviços de Pavimentação e Drenagem nos bairros Mangabeiras e Deputado Nezinho, localizado no município de Arapiraca/AL.</v>
      </c>
      <c r="C2" s="316"/>
      <c r="D2" s="216"/>
      <c r="E2" s="217"/>
      <c r="F2" s="217"/>
      <c r="G2" s="217"/>
      <c r="H2" s="217"/>
      <c r="I2" s="217"/>
      <c r="J2" s="217"/>
      <c r="K2" s="217"/>
      <c r="L2" s="217"/>
      <c r="M2" s="217"/>
      <c r="N2" s="217"/>
      <c r="O2" s="217"/>
      <c r="P2" s="217"/>
      <c r="Q2" s="217"/>
      <c r="R2" s="217"/>
      <c r="S2" s="217"/>
      <c r="T2" s="217"/>
      <c r="U2" s="217"/>
      <c r="V2" s="217"/>
      <c r="W2" s="217"/>
      <c r="X2" s="217"/>
      <c r="Y2" s="217"/>
      <c r="Z2" s="217"/>
      <c r="AA2" s="217"/>
      <c r="AB2" s="217"/>
      <c r="AC2" s="195"/>
      <c r="AD2" s="195"/>
      <c r="AE2" s="195"/>
      <c r="AF2" s="195"/>
      <c r="AG2" s="195"/>
      <c r="AH2" s="195"/>
      <c r="AI2" s="195"/>
      <c r="AJ2" s="195"/>
      <c r="AK2" s="195"/>
      <c r="AL2" s="195"/>
      <c r="AM2" s="195"/>
      <c r="AN2" s="195"/>
      <c r="AO2" s="195"/>
      <c r="AP2" s="195"/>
      <c r="AQ2" s="195"/>
      <c r="AR2" s="195"/>
      <c r="AS2" s="195"/>
      <c r="AT2" s="195"/>
      <c r="AU2" s="195"/>
      <c r="AV2" s="195"/>
      <c r="AW2" s="195"/>
      <c r="AX2" s="195"/>
      <c r="AY2" s="195"/>
      <c r="AZ2" s="195"/>
      <c r="BA2" s="195"/>
      <c r="BB2" s="195"/>
      <c r="BC2" s="195"/>
      <c r="BD2" s="195"/>
      <c r="BE2" s="195"/>
      <c r="BF2" s="195"/>
      <c r="BG2" s="195"/>
      <c r="BH2" s="195"/>
      <c r="BI2" s="195"/>
      <c r="BJ2" s="195"/>
      <c r="BK2" s="195"/>
      <c r="BL2" s="195"/>
      <c r="BM2" s="195"/>
      <c r="BN2" s="195"/>
      <c r="BO2" s="195"/>
      <c r="BP2" s="195"/>
      <c r="BQ2" s="195"/>
      <c r="BR2" s="195"/>
      <c r="BS2" s="195"/>
      <c r="BT2" s="195"/>
      <c r="BU2" s="195"/>
      <c r="BV2" s="195"/>
      <c r="BW2" s="195"/>
      <c r="BX2" s="195"/>
      <c r="BY2" s="195"/>
      <c r="BZ2" s="195"/>
      <c r="CA2" s="195"/>
      <c r="CB2" s="195"/>
      <c r="CC2" s="195"/>
      <c r="CD2" s="195"/>
      <c r="CE2" s="195"/>
      <c r="CF2" s="195"/>
      <c r="CG2" s="195"/>
      <c r="CH2" s="195"/>
      <c r="CI2" s="195"/>
      <c r="CJ2" s="195"/>
      <c r="CK2" s="195"/>
      <c r="CL2" s="195"/>
      <c r="CM2" s="195"/>
      <c r="CN2" s="195"/>
      <c r="CO2" s="195"/>
      <c r="CP2" s="195"/>
      <c r="CQ2" s="195"/>
      <c r="CR2" s="195"/>
      <c r="CS2" s="195"/>
      <c r="CT2" s="195"/>
      <c r="CU2" s="195"/>
      <c r="CV2" s="195"/>
      <c r="CW2" s="195"/>
      <c r="CX2" s="195"/>
      <c r="CY2" s="195"/>
      <c r="CZ2" s="195"/>
      <c r="DA2" s="195"/>
      <c r="DB2" s="195"/>
      <c r="DC2" s="195"/>
      <c r="DD2" s="195"/>
      <c r="DE2" s="195"/>
      <c r="DF2" s="195"/>
      <c r="DG2" s="195"/>
      <c r="DH2" s="195"/>
      <c r="DI2" s="195"/>
      <c r="DJ2" s="195"/>
      <c r="DK2" s="195"/>
      <c r="DL2" s="195"/>
      <c r="DM2" s="195"/>
      <c r="DN2" s="195"/>
      <c r="DO2" s="195"/>
      <c r="DP2" s="195"/>
      <c r="DQ2" s="195"/>
      <c r="DR2" s="195"/>
      <c r="DS2" s="195"/>
      <c r="DT2" s="195"/>
      <c r="DU2" s="195"/>
      <c r="DV2" s="195"/>
      <c r="DW2" s="195"/>
      <c r="DX2" s="195"/>
      <c r="DY2" s="195"/>
      <c r="DZ2" s="195"/>
      <c r="EA2" s="195"/>
      <c r="EB2" s="195"/>
      <c r="EC2" s="195"/>
      <c r="ED2" s="195"/>
      <c r="EE2" s="195"/>
      <c r="EF2" s="195"/>
      <c r="EG2" s="195"/>
      <c r="EH2" s="195"/>
      <c r="EI2" s="195"/>
      <c r="EJ2" s="195"/>
      <c r="EK2" s="195"/>
      <c r="EL2" s="195"/>
      <c r="EM2" s="195"/>
      <c r="EN2" s="195"/>
      <c r="EO2" s="195"/>
      <c r="EP2" s="195"/>
      <c r="EQ2" s="195"/>
      <c r="ER2" s="195"/>
      <c r="ES2" s="195"/>
      <c r="ET2" s="195"/>
      <c r="EU2" s="195"/>
      <c r="EV2" s="195"/>
      <c r="EW2" s="195"/>
      <c r="EX2" s="195"/>
      <c r="EY2" s="195"/>
      <c r="EZ2" s="195"/>
      <c r="FA2" s="195"/>
      <c r="FB2" s="195"/>
      <c r="FC2" s="195"/>
      <c r="FD2" s="195"/>
      <c r="FE2" s="195"/>
      <c r="FF2" s="195"/>
      <c r="FG2" s="195"/>
      <c r="FH2" s="195"/>
      <c r="FI2" s="195"/>
      <c r="FJ2" s="195"/>
      <c r="FK2" s="195"/>
      <c r="FL2" s="195"/>
      <c r="FM2" s="195"/>
      <c r="FN2" s="195"/>
      <c r="FO2" s="195"/>
      <c r="FP2" s="195"/>
      <c r="FQ2" s="195"/>
      <c r="FR2" s="195"/>
      <c r="FS2" s="195"/>
      <c r="FT2" s="195"/>
      <c r="FU2" s="195"/>
      <c r="FV2" s="195"/>
      <c r="FW2" s="195"/>
      <c r="FX2" s="195"/>
      <c r="FY2" s="195"/>
      <c r="FZ2" s="195"/>
      <c r="GA2" s="195"/>
      <c r="GB2" s="195"/>
      <c r="GC2" s="195"/>
      <c r="GD2" s="195"/>
      <c r="GE2" s="195"/>
      <c r="GF2" s="195"/>
      <c r="GG2" s="195"/>
      <c r="GH2" s="195"/>
      <c r="GI2" s="195"/>
      <c r="GJ2" s="195"/>
      <c r="GK2" s="195"/>
      <c r="GL2" s="195"/>
      <c r="GM2" s="195"/>
      <c r="GN2" s="195"/>
      <c r="GO2" s="195"/>
      <c r="GP2" s="195"/>
      <c r="GQ2" s="195"/>
      <c r="GR2" s="195"/>
      <c r="GS2" s="195"/>
      <c r="GT2" s="195"/>
      <c r="GU2" s="195"/>
      <c r="GV2" s="195"/>
      <c r="GW2" s="195"/>
      <c r="GX2" s="195"/>
      <c r="GY2" s="195"/>
      <c r="GZ2" s="195"/>
      <c r="HA2" s="195"/>
      <c r="HB2" s="195"/>
      <c r="HC2" s="195"/>
      <c r="HD2" s="195"/>
      <c r="HE2" s="195"/>
      <c r="HF2" s="195"/>
      <c r="HG2" s="195"/>
      <c r="HH2" s="195"/>
      <c r="HI2" s="195"/>
      <c r="HJ2" s="195"/>
      <c r="HK2" s="195"/>
      <c r="HL2" s="195"/>
      <c r="HM2" s="195"/>
      <c r="HN2" s="195"/>
      <c r="HO2" s="195"/>
      <c r="HP2" s="195"/>
      <c r="HQ2" s="195"/>
      <c r="HR2" s="195"/>
      <c r="HS2" s="195"/>
      <c r="HT2" s="195"/>
      <c r="HU2" s="195"/>
      <c r="HV2" s="195"/>
      <c r="HW2" s="195"/>
      <c r="HX2" s="195"/>
      <c r="HY2" s="195"/>
      <c r="HZ2" s="195"/>
      <c r="IA2" s="195"/>
      <c r="IB2" s="195"/>
      <c r="IC2" s="195"/>
      <c r="ID2" s="195"/>
      <c r="IE2" s="195"/>
      <c r="IF2" s="195"/>
      <c r="IG2" s="195"/>
      <c r="IH2" s="195"/>
      <c r="II2" s="195"/>
      <c r="IJ2" s="195"/>
      <c r="IK2" s="195"/>
      <c r="IL2" s="195"/>
      <c r="IM2" s="195"/>
      <c r="IN2" s="195"/>
      <c r="IO2" s="195"/>
      <c r="IP2" s="195"/>
      <c r="IQ2" s="195"/>
      <c r="IR2" s="195"/>
      <c r="IS2" s="195"/>
      <c r="IT2" s="195"/>
      <c r="IU2" s="195"/>
      <c r="IV2" s="195"/>
      <c r="IW2" s="195"/>
      <c r="IX2" s="195"/>
      <c r="IY2" s="195"/>
      <c r="IZ2" s="195"/>
      <c r="JA2" s="195"/>
      <c r="JB2" s="195"/>
      <c r="JC2" s="195"/>
      <c r="JD2" s="195"/>
      <c r="JE2" s="195"/>
      <c r="JF2" s="195"/>
      <c r="JG2" s="195"/>
      <c r="JH2" s="195"/>
      <c r="JI2" s="195"/>
      <c r="JJ2" s="195"/>
      <c r="JK2" s="195"/>
      <c r="JL2" s="195"/>
      <c r="JM2" s="195"/>
      <c r="JN2" s="195"/>
      <c r="JO2" s="195"/>
      <c r="JP2" s="195"/>
      <c r="JQ2" s="195"/>
      <c r="JR2" s="195"/>
      <c r="JS2" s="195"/>
      <c r="JT2" s="195"/>
      <c r="JU2" s="195"/>
      <c r="JV2" s="195"/>
      <c r="JW2" s="195"/>
      <c r="JX2" s="195"/>
      <c r="JY2" s="195"/>
      <c r="JZ2" s="195"/>
      <c r="KA2" s="195"/>
      <c r="KB2" s="195"/>
      <c r="KC2" s="195"/>
      <c r="KD2" s="195"/>
      <c r="KE2" s="195"/>
      <c r="KF2" s="195"/>
      <c r="KG2" s="195"/>
      <c r="KH2" s="195"/>
      <c r="KI2" s="195"/>
      <c r="KJ2" s="195"/>
      <c r="KK2" s="195"/>
      <c r="KL2" s="195"/>
      <c r="KM2" s="195"/>
      <c r="KN2" s="195"/>
      <c r="KO2" s="195"/>
      <c r="KP2" s="195"/>
      <c r="KQ2" s="195"/>
      <c r="KR2" s="195"/>
      <c r="KS2" s="195"/>
      <c r="KT2" s="195"/>
      <c r="KU2" s="195"/>
      <c r="KV2" s="195"/>
      <c r="KW2" s="195"/>
      <c r="KX2" s="195"/>
      <c r="KY2" s="195"/>
      <c r="KZ2" s="195"/>
      <c r="LA2" s="195"/>
      <c r="LB2" s="195"/>
      <c r="LC2" s="195"/>
      <c r="LD2" s="195"/>
      <c r="LE2" s="195"/>
      <c r="LF2" s="195"/>
      <c r="LG2" s="195"/>
      <c r="LH2" s="195"/>
      <c r="LI2" s="195"/>
      <c r="LJ2" s="195"/>
      <c r="LK2" s="195"/>
      <c r="LL2" s="195"/>
      <c r="LM2" s="195"/>
      <c r="LN2" s="195"/>
      <c r="LO2" s="195"/>
      <c r="LP2" s="195"/>
      <c r="LQ2" s="195"/>
      <c r="LR2" s="195"/>
      <c r="LS2" s="195"/>
      <c r="LT2" s="195"/>
      <c r="LU2" s="195"/>
      <c r="LV2" s="195"/>
      <c r="LW2" s="195"/>
      <c r="LX2" s="195"/>
      <c r="LY2" s="195"/>
      <c r="LZ2" s="195"/>
      <c r="MA2" s="195"/>
      <c r="MB2" s="195"/>
      <c r="MC2" s="195"/>
      <c r="MD2" s="195"/>
      <c r="ME2" s="195"/>
      <c r="MF2" s="195"/>
      <c r="MG2" s="195"/>
      <c r="MH2" s="195"/>
      <c r="MI2" s="195"/>
      <c r="MJ2" s="195"/>
      <c r="MK2" s="195"/>
      <c r="ML2" s="195"/>
      <c r="MM2" s="195"/>
      <c r="MN2" s="195"/>
      <c r="MO2" s="195"/>
      <c r="MP2" s="195"/>
      <c r="MQ2" s="195"/>
      <c r="MR2" s="195"/>
      <c r="MS2" s="195"/>
      <c r="MT2" s="195"/>
      <c r="MU2" s="195"/>
      <c r="MV2" s="195"/>
      <c r="MW2" s="195"/>
      <c r="MX2" s="195"/>
      <c r="MY2" s="195"/>
      <c r="MZ2" s="195"/>
      <c r="NA2" s="195"/>
      <c r="NB2" s="195"/>
      <c r="NC2" s="195"/>
      <c r="ND2" s="195"/>
      <c r="NE2" s="195"/>
      <c r="NF2" s="195"/>
      <c r="NG2" s="195"/>
      <c r="NH2" s="195"/>
      <c r="NI2" s="195"/>
      <c r="NJ2" s="195"/>
      <c r="NK2" s="195"/>
      <c r="NL2" s="195"/>
      <c r="NM2" s="195"/>
      <c r="NN2" s="195"/>
      <c r="NO2" s="195"/>
      <c r="NP2" s="195"/>
      <c r="NQ2" s="195"/>
      <c r="NR2" s="195"/>
      <c r="NS2" s="195"/>
      <c r="NT2" s="195"/>
      <c r="NU2" s="195"/>
      <c r="NV2" s="195"/>
      <c r="NW2" s="195"/>
      <c r="NX2" s="195"/>
      <c r="NY2" s="195"/>
      <c r="NZ2" s="195"/>
      <c r="OA2" s="195"/>
      <c r="OB2" s="195"/>
      <c r="OC2" s="195"/>
      <c r="OD2" s="195"/>
      <c r="OE2" s="195"/>
      <c r="OF2" s="195"/>
      <c r="OG2" s="195"/>
      <c r="OH2" s="195"/>
      <c r="OI2" s="195"/>
      <c r="OJ2" s="195"/>
      <c r="OK2" s="195"/>
      <c r="OL2" s="195"/>
      <c r="OM2" s="195"/>
      <c r="ON2" s="195"/>
      <c r="OO2" s="195"/>
      <c r="OP2" s="195"/>
      <c r="OQ2" s="195"/>
      <c r="OR2" s="195"/>
      <c r="OS2" s="195"/>
      <c r="OT2" s="195"/>
      <c r="OU2" s="195"/>
      <c r="OV2" s="195"/>
      <c r="OW2" s="195"/>
      <c r="OX2" s="195"/>
      <c r="OY2" s="195"/>
      <c r="OZ2" s="195"/>
      <c r="PA2" s="195"/>
      <c r="PB2" s="195"/>
      <c r="PC2" s="195"/>
      <c r="PD2" s="195"/>
      <c r="PE2" s="195"/>
      <c r="PF2" s="195"/>
      <c r="PG2" s="195"/>
      <c r="PH2" s="195"/>
      <c r="PI2" s="195"/>
      <c r="PJ2" s="195"/>
      <c r="PK2" s="195"/>
      <c r="PL2" s="195"/>
      <c r="PM2" s="195"/>
      <c r="PN2" s="195"/>
      <c r="PO2" s="195"/>
      <c r="PP2" s="195"/>
      <c r="PQ2" s="195"/>
      <c r="PR2" s="195"/>
      <c r="PS2" s="195"/>
      <c r="PT2" s="195"/>
      <c r="PU2" s="195"/>
      <c r="PV2" s="195"/>
      <c r="PW2" s="195"/>
      <c r="PX2" s="195"/>
      <c r="PY2" s="195"/>
      <c r="PZ2" s="195"/>
      <c r="QA2" s="195"/>
      <c r="QB2" s="195"/>
      <c r="QC2" s="195"/>
      <c r="QD2" s="195"/>
      <c r="QE2" s="195"/>
      <c r="QF2" s="195"/>
      <c r="QG2" s="195"/>
      <c r="QH2" s="195"/>
      <c r="QI2" s="195"/>
      <c r="QJ2" s="195"/>
      <c r="QK2" s="195"/>
      <c r="QL2" s="195"/>
      <c r="QM2" s="195"/>
      <c r="QN2" s="195"/>
      <c r="QO2" s="195"/>
      <c r="QP2" s="195"/>
      <c r="QQ2" s="195"/>
      <c r="QR2" s="195"/>
      <c r="QS2" s="195"/>
      <c r="QT2" s="195"/>
      <c r="QU2" s="195"/>
      <c r="QV2" s="195"/>
      <c r="QW2" s="195"/>
      <c r="QX2" s="195"/>
      <c r="QY2" s="195"/>
      <c r="QZ2" s="195"/>
      <c r="RA2" s="195"/>
      <c r="RB2" s="195"/>
      <c r="RC2" s="195"/>
      <c r="RD2" s="195"/>
      <c r="RE2" s="195"/>
      <c r="RF2" s="195"/>
      <c r="RG2" s="195"/>
      <c r="RH2" s="195"/>
      <c r="RI2" s="195"/>
      <c r="RJ2" s="195"/>
      <c r="RK2" s="195"/>
      <c r="RL2" s="195"/>
      <c r="RM2" s="195"/>
      <c r="RN2" s="195"/>
      <c r="RO2" s="195"/>
      <c r="RP2" s="195"/>
      <c r="RQ2" s="195"/>
      <c r="RR2" s="195"/>
      <c r="RS2" s="195"/>
      <c r="RT2" s="195"/>
      <c r="RU2" s="195"/>
      <c r="RV2" s="195"/>
      <c r="RW2" s="195"/>
      <c r="RX2" s="195"/>
      <c r="RY2" s="195"/>
      <c r="RZ2" s="195"/>
      <c r="SA2" s="195"/>
      <c r="SB2" s="195"/>
      <c r="SC2" s="195"/>
      <c r="SD2" s="195"/>
      <c r="SE2" s="195"/>
      <c r="SF2" s="195"/>
      <c r="SG2" s="195"/>
      <c r="SH2" s="195"/>
      <c r="SI2" s="195"/>
      <c r="SJ2" s="195"/>
      <c r="SK2" s="195"/>
      <c r="SL2" s="195"/>
      <c r="SM2" s="195"/>
      <c r="SN2" s="195"/>
      <c r="SO2" s="195"/>
      <c r="SP2" s="195"/>
      <c r="SQ2" s="195"/>
      <c r="SR2" s="195"/>
      <c r="SS2" s="195"/>
      <c r="ST2" s="195"/>
      <c r="SU2" s="195"/>
      <c r="SV2" s="195"/>
      <c r="SW2" s="195"/>
      <c r="SX2" s="195"/>
      <c r="SY2" s="195"/>
      <c r="SZ2" s="195"/>
      <c r="TA2" s="195"/>
      <c r="TB2" s="195"/>
      <c r="TC2" s="195"/>
      <c r="TD2" s="195"/>
      <c r="TE2" s="195"/>
      <c r="TF2" s="195"/>
      <c r="TG2" s="195"/>
      <c r="TH2" s="195"/>
      <c r="TI2" s="195"/>
      <c r="TJ2" s="195"/>
      <c r="TK2" s="195"/>
      <c r="TL2" s="195"/>
      <c r="TM2" s="195"/>
      <c r="TN2" s="195"/>
      <c r="TO2" s="195"/>
      <c r="TP2" s="195"/>
      <c r="TQ2" s="195"/>
      <c r="TR2" s="195"/>
      <c r="TS2" s="195"/>
      <c r="TT2" s="195"/>
      <c r="TU2" s="195"/>
      <c r="TV2" s="195"/>
      <c r="TW2" s="195"/>
      <c r="TX2" s="195"/>
      <c r="TY2" s="195"/>
      <c r="TZ2" s="195"/>
      <c r="UA2" s="195"/>
      <c r="UB2" s="195"/>
      <c r="UC2" s="195"/>
      <c r="UD2" s="195"/>
      <c r="UE2" s="195"/>
      <c r="UF2" s="195"/>
      <c r="UG2" s="195"/>
      <c r="UH2" s="195"/>
      <c r="UI2" s="195"/>
      <c r="UJ2" s="195"/>
      <c r="UK2" s="195"/>
      <c r="UL2" s="195"/>
      <c r="UM2" s="195"/>
      <c r="UN2" s="195"/>
      <c r="UO2" s="195"/>
      <c r="UP2" s="195"/>
      <c r="UQ2" s="195"/>
      <c r="UR2" s="195"/>
      <c r="US2" s="195"/>
      <c r="UT2" s="195"/>
      <c r="UU2" s="195"/>
      <c r="UV2" s="195"/>
      <c r="UW2" s="195"/>
      <c r="UX2" s="195"/>
      <c r="UY2" s="195"/>
      <c r="UZ2" s="195"/>
      <c r="VA2" s="195"/>
      <c r="VB2" s="195"/>
      <c r="VC2" s="195"/>
      <c r="VD2" s="195"/>
      <c r="VE2" s="195"/>
      <c r="VF2" s="195"/>
      <c r="VG2" s="195"/>
      <c r="VH2" s="195"/>
      <c r="VI2" s="195"/>
      <c r="VJ2" s="195"/>
      <c r="VK2" s="195"/>
      <c r="VL2" s="195"/>
      <c r="VM2" s="195"/>
      <c r="VN2" s="195"/>
      <c r="VO2" s="195"/>
      <c r="VP2" s="195"/>
      <c r="VQ2" s="195"/>
      <c r="VR2" s="195"/>
      <c r="VS2" s="195"/>
      <c r="VT2" s="195"/>
      <c r="VU2" s="195"/>
      <c r="VV2" s="195"/>
      <c r="VW2" s="195"/>
      <c r="VX2" s="195"/>
      <c r="VY2" s="195"/>
      <c r="VZ2" s="195"/>
      <c r="WA2" s="195"/>
      <c r="WB2" s="195"/>
      <c r="WC2" s="195"/>
      <c r="WD2" s="195"/>
      <c r="WE2" s="195"/>
      <c r="WF2" s="195"/>
      <c r="WG2" s="195"/>
      <c r="WH2" s="195"/>
      <c r="WI2" s="195"/>
      <c r="WJ2" s="195"/>
      <c r="WK2" s="195"/>
      <c r="WL2" s="195"/>
      <c r="WM2" s="195"/>
      <c r="WN2" s="195"/>
      <c r="WO2" s="195"/>
      <c r="WP2" s="195"/>
      <c r="WQ2" s="195"/>
      <c r="WR2" s="195"/>
      <c r="WS2" s="195"/>
      <c r="WT2" s="195"/>
      <c r="WU2" s="195"/>
      <c r="WV2" s="195"/>
      <c r="WW2" s="195"/>
      <c r="WX2" s="195"/>
      <c r="WY2" s="195"/>
      <c r="WZ2" s="195"/>
      <c r="XA2" s="195"/>
      <c r="XB2" s="195"/>
      <c r="XC2" s="195"/>
      <c r="XD2" s="195"/>
      <c r="XE2" s="195"/>
      <c r="XF2" s="195"/>
      <c r="XG2" s="195"/>
      <c r="XH2" s="195"/>
      <c r="XI2" s="195"/>
      <c r="XJ2" s="195"/>
      <c r="XK2" s="195"/>
      <c r="XL2" s="195"/>
      <c r="XM2" s="195"/>
      <c r="XN2" s="195"/>
      <c r="XO2" s="195"/>
      <c r="XP2" s="195"/>
      <c r="XQ2" s="195"/>
      <c r="XR2" s="195"/>
      <c r="XS2" s="195"/>
      <c r="XT2" s="195"/>
      <c r="XU2" s="195"/>
      <c r="XV2" s="195"/>
      <c r="XW2" s="195"/>
      <c r="XX2" s="195"/>
      <c r="XY2" s="195"/>
      <c r="XZ2" s="195"/>
      <c r="YA2" s="195"/>
      <c r="YB2" s="195"/>
      <c r="YC2" s="195"/>
      <c r="YD2" s="195"/>
      <c r="YE2" s="195"/>
      <c r="YF2" s="195"/>
      <c r="YG2" s="195"/>
      <c r="YH2" s="195"/>
      <c r="YI2" s="195"/>
      <c r="YJ2" s="195"/>
      <c r="YK2" s="195"/>
      <c r="YL2" s="195"/>
      <c r="YM2" s="195"/>
      <c r="YN2" s="195"/>
      <c r="YO2" s="195"/>
      <c r="YP2" s="195"/>
      <c r="YQ2" s="195"/>
      <c r="YR2" s="195"/>
      <c r="YS2" s="195"/>
      <c r="YT2" s="195"/>
      <c r="YU2" s="195"/>
      <c r="YV2" s="195"/>
      <c r="YW2" s="195"/>
      <c r="YX2" s="195"/>
      <c r="YY2" s="195"/>
      <c r="YZ2" s="195"/>
      <c r="ZA2" s="195"/>
      <c r="ZB2" s="195"/>
      <c r="ZC2" s="195"/>
      <c r="ZD2" s="195"/>
      <c r="ZE2" s="195"/>
      <c r="ZF2" s="195"/>
      <c r="ZG2" s="195"/>
      <c r="ZH2" s="195"/>
      <c r="ZI2" s="195"/>
      <c r="ZJ2" s="195"/>
      <c r="ZK2" s="195"/>
      <c r="ZL2" s="195"/>
      <c r="ZM2" s="195"/>
      <c r="ZN2" s="195"/>
      <c r="ZO2" s="195"/>
      <c r="ZP2" s="195"/>
      <c r="ZQ2" s="195"/>
      <c r="ZR2" s="195"/>
      <c r="ZS2" s="195"/>
      <c r="ZT2" s="195"/>
      <c r="ZU2" s="195"/>
      <c r="ZV2" s="195"/>
      <c r="ZW2" s="195"/>
      <c r="ZX2" s="195"/>
      <c r="ZY2" s="195"/>
      <c r="ZZ2" s="195"/>
      <c r="AAA2" s="195"/>
      <c r="AAB2" s="195"/>
      <c r="AAC2" s="195"/>
      <c r="AAD2" s="195"/>
      <c r="AAE2" s="195"/>
      <c r="AAF2" s="195"/>
      <c r="AAG2" s="195"/>
      <c r="AAH2" s="195"/>
      <c r="AAI2" s="195"/>
      <c r="AAJ2" s="195"/>
      <c r="AAK2" s="195"/>
      <c r="AAL2" s="195"/>
      <c r="AAM2" s="195"/>
      <c r="AAN2" s="195"/>
      <c r="AAO2" s="195"/>
      <c r="AAP2" s="195"/>
      <c r="AAQ2" s="195"/>
      <c r="AAR2" s="195"/>
      <c r="AAS2" s="195"/>
      <c r="AAT2" s="195"/>
      <c r="AAU2" s="195"/>
      <c r="AAV2" s="195"/>
      <c r="AAW2" s="195"/>
      <c r="AAX2" s="195"/>
      <c r="AAY2" s="195"/>
      <c r="AAZ2" s="195"/>
      <c r="ABA2" s="195"/>
      <c r="ABB2" s="195"/>
      <c r="ABC2" s="195"/>
      <c r="ABD2" s="195"/>
      <c r="ABE2" s="195"/>
      <c r="ABF2" s="195"/>
      <c r="ABG2" s="195"/>
      <c r="ABH2" s="195"/>
      <c r="ABI2" s="195"/>
      <c r="ABJ2" s="195"/>
      <c r="ABK2" s="195"/>
      <c r="ABL2" s="195"/>
      <c r="ABM2" s="195"/>
      <c r="ABN2" s="195"/>
      <c r="ABO2" s="195"/>
      <c r="ABP2" s="195"/>
      <c r="ABQ2" s="195"/>
      <c r="ABR2" s="195"/>
      <c r="ABS2" s="195"/>
      <c r="ABT2" s="195"/>
      <c r="ABU2" s="195"/>
      <c r="ABV2" s="195"/>
      <c r="ABW2" s="195"/>
      <c r="ABX2" s="195"/>
      <c r="ABY2" s="195"/>
      <c r="ABZ2" s="195"/>
      <c r="ACA2" s="195"/>
      <c r="ACB2" s="195"/>
      <c r="ACC2" s="195"/>
      <c r="ACD2" s="195"/>
      <c r="ACE2" s="195"/>
      <c r="ACF2" s="195"/>
      <c r="ACG2" s="195"/>
      <c r="ACH2" s="195"/>
      <c r="ACI2" s="195"/>
      <c r="ACJ2" s="195"/>
      <c r="ACK2" s="195"/>
      <c r="ACL2" s="195"/>
      <c r="ACM2" s="195"/>
      <c r="ACN2" s="195"/>
      <c r="ACO2" s="195"/>
      <c r="ACP2" s="195"/>
      <c r="ACQ2" s="195"/>
      <c r="ACR2" s="195"/>
      <c r="ACS2" s="195"/>
      <c r="ACT2" s="195"/>
      <c r="ACU2" s="195"/>
      <c r="ACV2" s="195"/>
      <c r="ACW2" s="195"/>
      <c r="ACX2" s="195"/>
      <c r="ACY2" s="195"/>
      <c r="ACZ2" s="195"/>
      <c r="ADA2" s="195"/>
      <c r="ADB2" s="195"/>
      <c r="ADC2" s="195"/>
      <c r="ADD2" s="195"/>
      <c r="ADE2" s="195"/>
      <c r="ADF2" s="195"/>
      <c r="ADG2" s="195"/>
      <c r="ADH2" s="195"/>
      <c r="ADI2" s="195"/>
      <c r="ADJ2" s="195"/>
      <c r="ADK2" s="195"/>
      <c r="ADL2" s="195"/>
      <c r="ADM2" s="195"/>
      <c r="ADN2" s="195"/>
      <c r="ADO2" s="195"/>
      <c r="ADP2" s="195"/>
      <c r="ADQ2" s="195"/>
      <c r="ADR2" s="195"/>
      <c r="ADS2" s="195"/>
      <c r="ADT2" s="195"/>
      <c r="ADU2" s="195"/>
      <c r="ADV2" s="195"/>
      <c r="ADW2" s="195"/>
      <c r="ADX2" s="195"/>
      <c r="ADY2" s="195"/>
      <c r="ADZ2" s="195"/>
      <c r="AEA2" s="195"/>
      <c r="AEB2" s="195"/>
      <c r="AEC2" s="195"/>
      <c r="AED2" s="195"/>
      <c r="AEE2" s="195"/>
      <c r="AEF2" s="195"/>
      <c r="AEG2" s="195"/>
      <c r="AEH2" s="195"/>
      <c r="AEI2" s="195"/>
      <c r="AEJ2" s="195"/>
      <c r="AEK2" s="195"/>
      <c r="AEL2" s="195"/>
      <c r="AEM2" s="195"/>
      <c r="AEN2" s="195"/>
      <c r="AEO2" s="195"/>
      <c r="AEP2" s="195"/>
      <c r="AEQ2" s="195"/>
      <c r="AER2" s="195"/>
      <c r="AES2" s="195"/>
      <c r="AET2" s="195"/>
      <c r="AEU2" s="195"/>
      <c r="AEV2" s="195"/>
      <c r="AEW2" s="195"/>
      <c r="AEX2" s="195"/>
      <c r="AEY2" s="195"/>
      <c r="AEZ2" s="195"/>
      <c r="AFA2" s="195"/>
      <c r="AFB2" s="195"/>
      <c r="AFC2" s="195"/>
      <c r="AFD2" s="195"/>
      <c r="AFE2" s="195"/>
      <c r="AFF2" s="195"/>
      <c r="AFG2" s="195"/>
      <c r="AFH2" s="195"/>
      <c r="AFI2" s="195"/>
      <c r="AFJ2" s="195"/>
      <c r="AFK2" s="195"/>
      <c r="AFL2" s="195"/>
      <c r="AFM2" s="195"/>
      <c r="AFN2" s="195"/>
      <c r="AFO2" s="195"/>
      <c r="AFP2" s="195"/>
      <c r="AFQ2" s="195"/>
      <c r="AFR2" s="195"/>
      <c r="AFS2" s="195"/>
      <c r="AFT2" s="195"/>
      <c r="AFU2" s="195"/>
      <c r="AFV2" s="195"/>
      <c r="AFW2" s="195"/>
      <c r="AFX2" s="195"/>
      <c r="AFY2" s="195"/>
      <c r="AFZ2" s="195"/>
      <c r="AGA2" s="195"/>
      <c r="AGB2" s="195"/>
      <c r="AGC2" s="195"/>
      <c r="AGD2" s="195"/>
      <c r="AGE2" s="195"/>
      <c r="AGF2" s="195"/>
      <c r="AGG2" s="195"/>
      <c r="AGH2" s="195"/>
      <c r="AGI2" s="195"/>
      <c r="AGJ2" s="195"/>
      <c r="AGK2" s="195"/>
      <c r="AGL2" s="195"/>
      <c r="AGM2" s="195"/>
      <c r="AGN2" s="195"/>
      <c r="AGO2" s="195"/>
      <c r="AGP2" s="195"/>
      <c r="AGQ2" s="195"/>
      <c r="AGR2" s="195"/>
      <c r="AGS2" s="195"/>
      <c r="AGT2" s="195"/>
      <c r="AGU2" s="195"/>
      <c r="AGV2" s="195"/>
      <c r="AGW2" s="195"/>
      <c r="AGX2" s="195"/>
      <c r="AGY2" s="195"/>
      <c r="AGZ2" s="195"/>
      <c r="AHA2" s="195"/>
      <c r="AHB2" s="195"/>
      <c r="AHC2" s="195"/>
      <c r="AHD2" s="195"/>
      <c r="AHE2" s="195"/>
      <c r="AHF2" s="195"/>
      <c r="AHG2" s="195"/>
      <c r="AHH2" s="195"/>
      <c r="AHI2" s="195"/>
      <c r="AHJ2" s="195"/>
      <c r="AHK2" s="195"/>
      <c r="AHL2" s="195"/>
      <c r="AHM2" s="195"/>
      <c r="AHN2" s="195"/>
      <c r="AHO2" s="195"/>
      <c r="AHP2" s="195"/>
      <c r="AHQ2" s="195"/>
      <c r="AHR2" s="195"/>
      <c r="AHS2" s="195"/>
      <c r="AHT2" s="195"/>
      <c r="AHU2" s="195"/>
      <c r="AHV2" s="195"/>
      <c r="AHW2" s="195"/>
      <c r="AHX2" s="195"/>
      <c r="AHY2" s="195"/>
      <c r="AHZ2" s="195"/>
      <c r="AIA2" s="195"/>
      <c r="AIB2" s="195"/>
      <c r="AIC2" s="195"/>
      <c r="AID2" s="195"/>
      <c r="AIE2" s="195"/>
      <c r="AIF2" s="195"/>
      <c r="AIG2" s="195"/>
      <c r="AIH2" s="195"/>
      <c r="AII2" s="195"/>
      <c r="AIJ2" s="195"/>
      <c r="AIK2" s="195"/>
      <c r="AIL2" s="195"/>
      <c r="AIM2" s="195"/>
      <c r="AIN2" s="195"/>
      <c r="AIO2" s="195"/>
      <c r="AIP2" s="195"/>
      <c r="AIQ2" s="195"/>
      <c r="AIR2" s="195"/>
      <c r="AIS2" s="195"/>
      <c r="AIT2" s="195"/>
      <c r="AIU2" s="195"/>
      <c r="AIV2" s="195"/>
      <c r="AIW2" s="195"/>
      <c r="AIX2" s="195"/>
      <c r="AIY2" s="195"/>
      <c r="AIZ2" s="195"/>
      <c r="AJA2" s="195"/>
      <c r="AJB2" s="195"/>
      <c r="AJC2" s="195"/>
      <c r="AJD2" s="195"/>
      <c r="AJE2" s="195"/>
      <c r="AJF2" s="195"/>
      <c r="AJG2" s="195"/>
      <c r="AJH2" s="195"/>
      <c r="AJI2" s="195"/>
      <c r="AJJ2" s="195"/>
      <c r="AJK2" s="195"/>
      <c r="AJL2" s="195"/>
      <c r="AJM2" s="195"/>
      <c r="AJN2" s="195"/>
      <c r="AJO2" s="195"/>
      <c r="AJP2" s="195"/>
      <c r="AJQ2" s="195"/>
      <c r="AJR2" s="195"/>
      <c r="AJS2" s="195"/>
      <c r="AJT2" s="195"/>
      <c r="AJU2" s="195"/>
      <c r="AJV2" s="195"/>
      <c r="AJW2" s="195"/>
      <c r="AJX2" s="195"/>
      <c r="AJY2" s="195"/>
      <c r="AJZ2" s="195"/>
      <c r="AKA2" s="195"/>
      <c r="AKB2" s="195"/>
      <c r="AKC2" s="195"/>
      <c r="AKD2" s="195"/>
      <c r="AKE2" s="195"/>
      <c r="AKF2" s="195"/>
      <c r="AKG2" s="195"/>
      <c r="AKH2" s="195"/>
      <c r="AKI2" s="195"/>
      <c r="AKJ2" s="195"/>
      <c r="AKK2" s="195"/>
      <c r="AKL2" s="195"/>
      <c r="AKM2" s="195"/>
      <c r="AKN2" s="195"/>
      <c r="AKO2" s="195"/>
      <c r="AKP2" s="195"/>
      <c r="AKQ2" s="195"/>
      <c r="AKR2" s="195"/>
      <c r="AKS2" s="195"/>
      <c r="AKT2" s="195"/>
      <c r="AKU2" s="195"/>
      <c r="AKV2" s="195"/>
      <c r="AKW2" s="195"/>
      <c r="AKX2" s="195"/>
      <c r="AKY2" s="195"/>
      <c r="AKZ2" s="195"/>
      <c r="ALA2" s="195"/>
      <c r="ALB2" s="195"/>
      <c r="ALC2" s="195"/>
      <c r="ALD2" s="195"/>
      <c r="ALE2" s="195"/>
      <c r="ALF2" s="195"/>
      <c r="ALG2" s="195"/>
      <c r="ALH2" s="195"/>
      <c r="ALI2" s="195"/>
      <c r="ALJ2" s="195"/>
    </row>
    <row r="3" spans="1:998" s="196" customFormat="1" ht="15" customHeight="1" x14ac:dyDescent="0.25">
      <c r="A3" s="213" t="s">
        <v>719</v>
      </c>
      <c r="B3" s="315" t="s">
        <v>740</v>
      </c>
      <c r="C3" s="316"/>
      <c r="D3" s="216"/>
      <c r="E3" s="217"/>
      <c r="F3" s="217"/>
      <c r="G3" s="217"/>
      <c r="H3" s="217"/>
      <c r="I3" s="217"/>
      <c r="J3" s="217"/>
      <c r="K3" s="217"/>
      <c r="L3" s="217"/>
      <c r="M3" s="217"/>
      <c r="N3" s="217"/>
      <c r="O3" s="217"/>
      <c r="P3" s="217"/>
      <c r="Q3" s="217"/>
      <c r="R3" s="217"/>
      <c r="S3" s="217"/>
      <c r="T3" s="217"/>
      <c r="U3" s="217"/>
      <c r="V3" s="217"/>
      <c r="W3" s="217"/>
      <c r="X3" s="217"/>
      <c r="Y3" s="217"/>
      <c r="Z3" s="217"/>
      <c r="AA3" s="217"/>
      <c r="AB3" s="217"/>
      <c r="AC3" s="195"/>
      <c r="AD3" s="195"/>
      <c r="AE3" s="195"/>
      <c r="AF3" s="195"/>
      <c r="AG3" s="195"/>
      <c r="AH3" s="195"/>
      <c r="AI3" s="195"/>
      <c r="AJ3" s="195"/>
      <c r="AK3" s="195"/>
      <c r="AL3" s="195"/>
      <c r="AM3" s="195"/>
      <c r="AN3" s="195"/>
      <c r="AO3" s="195"/>
      <c r="AP3" s="195"/>
      <c r="AQ3" s="195"/>
      <c r="AR3" s="195"/>
      <c r="AS3" s="195"/>
      <c r="AT3" s="195"/>
      <c r="AU3" s="195"/>
      <c r="AV3" s="195"/>
      <c r="AW3" s="195"/>
      <c r="AX3" s="195"/>
      <c r="AY3" s="195"/>
      <c r="AZ3" s="195"/>
      <c r="BA3" s="195"/>
      <c r="BB3" s="195"/>
      <c r="BC3" s="195"/>
      <c r="BD3" s="195"/>
      <c r="BE3" s="195"/>
      <c r="BF3" s="195"/>
      <c r="BG3" s="195"/>
      <c r="BH3" s="195"/>
      <c r="BI3" s="195"/>
      <c r="BJ3" s="195"/>
      <c r="BK3" s="195"/>
      <c r="BL3" s="195"/>
      <c r="BM3" s="195"/>
      <c r="BN3" s="195"/>
      <c r="BO3" s="195"/>
      <c r="BP3" s="195"/>
      <c r="BQ3" s="195"/>
      <c r="BR3" s="195"/>
      <c r="BS3" s="195"/>
      <c r="BT3" s="195"/>
      <c r="BU3" s="195"/>
      <c r="BV3" s="195"/>
      <c r="BW3" s="195"/>
      <c r="BX3" s="195"/>
      <c r="BY3" s="195"/>
      <c r="BZ3" s="195"/>
      <c r="CA3" s="195"/>
      <c r="CB3" s="195"/>
      <c r="CC3" s="195"/>
      <c r="CD3" s="195"/>
      <c r="CE3" s="195"/>
      <c r="CF3" s="195"/>
      <c r="CG3" s="195"/>
      <c r="CH3" s="195"/>
      <c r="CI3" s="195"/>
      <c r="CJ3" s="195"/>
      <c r="CK3" s="195"/>
      <c r="CL3" s="195"/>
      <c r="CM3" s="195"/>
      <c r="CN3" s="195"/>
      <c r="CO3" s="195"/>
      <c r="CP3" s="195"/>
      <c r="CQ3" s="195"/>
      <c r="CR3" s="195"/>
      <c r="CS3" s="195"/>
      <c r="CT3" s="195"/>
      <c r="CU3" s="195"/>
      <c r="CV3" s="195"/>
      <c r="CW3" s="195"/>
      <c r="CX3" s="195"/>
      <c r="CY3" s="195"/>
      <c r="CZ3" s="195"/>
      <c r="DA3" s="195"/>
      <c r="DB3" s="195"/>
      <c r="DC3" s="195"/>
      <c r="DD3" s="195"/>
      <c r="DE3" s="195"/>
      <c r="DF3" s="195"/>
      <c r="DG3" s="195"/>
      <c r="DH3" s="195"/>
      <c r="DI3" s="195"/>
      <c r="DJ3" s="195"/>
      <c r="DK3" s="195"/>
      <c r="DL3" s="195"/>
      <c r="DM3" s="195"/>
      <c r="DN3" s="195"/>
      <c r="DO3" s="195"/>
      <c r="DP3" s="195"/>
      <c r="DQ3" s="195"/>
      <c r="DR3" s="195"/>
      <c r="DS3" s="195"/>
      <c r="DT3" s="195"/>
      <c r="DU3" s="195"/>
      <c r="DV3" s="195"/>
      <c r="DW3" s="195"/>
      <c r="DX3" s="195"/>
      <c r="DY3" s="195"/>
      <c r="DZ3" s="195"/>
      <c r="EA3" s="195"/>
      <c r="EB3" s="195"/>
      <c r="EC3" s="195"/>
      <c r="ED3" s="195"/>
      <c r="EE3" s="195"/>
      <c r="EF3" s="195"/>
      <c r="EG3" s="195"/>
      <c r="EH3" s="195"/>
      <c r="EI3" s="195"/>
      <c r="EJ3" s="195"/>
      <c r="EK3" s="195"/>
      <c r="EL3" s="195"/>
      <c r="EM3" s="195"/>
      <c r="EN3" s="195"/>
      <c r="EO3" s="195"/>
      <c r="EP3" s="195"/>
      <c r="EQ3" s="195"/>
      <c r="ER3" s="195"/>
      <c r="ES3" s="195"/>
      <c r="ET3" s="195"/>
      <c r="EU3" s="195"/>
      <c r="EV3" s="195"/>
      <c r="EW3" s="195"/>
      <c r="EX3" s="195"/>
      <c r="EY3" s="195"/>
      <c r="EZ3" s="195"/>
      <c r="FA3" s="195"/>
      <c r="FB3" s="195"/>
      <c r="FC3" s="195"/>
      <c r="FD3" s="195"/>
      <c r="FE3" s="195"/>
      <c r="FF3" s="195"/>
      <c r="FG3" s="195"/>
      <c r="FH3" s="195"/>
      <c r="FI3" s="195"/>
      <c r="FJ3" s="195"/>
      <c r="FK3" s="195"/>
      <c r="FL3" s="195"/>
      <c r="FM3" s="195"/>
      <c r="FN3" s="195"/>
      <c r="FO3" s="195"/>
      <c r="FP3" s="195"/>
      <c r="FQ3" s="195"/>
      <c r="FR3" s="195"/>
      <c r="FS3" s="195"/>
      <c r="FT3" s="195"/>
      <c r="FU3" s="195"/>
      <c r="FV3" s="195"/>
      <c r="FW3" s="195"/>
      <c r="FX3" s="195"/>
      <c r="FY3" s="195"/>
      <c r="FZ3" s="195"/>
      <c r="GA3" s="195"/>
      <c r="GB3" s="195"/>
      <c r="GC3" s="195"/>
      <c r="GD3" s="195"/>
      <c r="GE3" s="195"/>
      <c r="GF3" s="195"/>
      <c r="GG3" s="195"/>
      <c r="GH3" s="195"/>
      <c r="GI3" s="195"/>
      <c r="GJ3" s="195"/>
      <c r="GK3" s="195"/>
      <c r="GL3" s="195"/>
      <c r="GM3" s="195"/>
      <c r="GN3" s="195"/>
      <c r="GO3" s="195"/>
      <c r="GP3" s="195"/>
      <c r="GQ3" s="195"/>
      <c r="GR3" s="195"/>
      <c r="GS3" s="195"/>
      <c r="GT3" s="195"/>
      <c r="GU3" s="195"/>
      <c r="GV3" s="195"/>
      <c r="GW3" s="195"/>
      <c r="GX3" s="195"/>
      <c r="GY3" s="195"/>
      <c r="GZ3" s="195"/>
      <c r="HA3" s="195"/>
      <c r="HB3" s="195"/>
      <c r="HC3" s="195"/>
      <c r="HD3" s="195"/>
      <c r="HE3" s="195"/>
      <c r="HF3" s="195"/>
      <c r="HG3" s="195"/>
      <c r="HH3" s="195"/>
      <c r="HI3" s="195"/>
      <c r="HJ3" s="195"/>
      <c r="HK3" s="195"/>
      <c r="HL3" s="195"/>
      <c r="HM3" s="195"/>
      <c r="HN3" s="195"/>
      <c r="HO3" s="195"/>
      <c r="HP3" s="195"/>
      <c r="HQ3" s="195"/>
      <c r="HR3" s="195"/>
      <c r="HS3" s="195"/>
      <c r="HT3" s="195"/>
      <c r="HU3" s="195"/>
      <c r="HV3" s="195"/>
      <c r="HW3" s="195"/>
      <c r="HX3" s="195"/>
      <c r="HY3" s="195"/>
      <c r="HZ3" s="195"/>
      <c r="IA3" s="195"/>
      <c r="IB3" s="195"/>
      <c r="IC3" s="195"/>
      <c r="ID3" s="195"/>
      <c r="IE3" s="195"/>
      <c r="IF3" s="195"/>
      <c r="IG3" s="195"/>
      <c r="IH3" s="195"/>
      <c r="II3" s="195"/>
      <c r="IJ3" s="195"/>
      <c r="IK3" s="195"/>
      <c r="IL3" s="195"/>
      <c r="IM3" s="195"/>
      <c r="IN3" s="195"/>
      <c r="IO3" s="195"/>
      <c r="IP3" s="195"/>
      <c r="IQ3" s="195"/>
      <c r="IR3" s="195"/>
      <c r="IS3" s="195"/>
      <c r="IT3" s="195"/>
      <c r="IU3" s="195"/>
      <c r="IV3" s="195"/>
      <c r="IW3" s="195"/>
      <c r="IX3" s="195"/>
      <c r="IY3" s="195"/>
      <c r="IZ3" s="195"/>
      <c r="JA3" s="195"/>
      <c r="JB3" s="195"/>
      <c r="JC3" s="195"/>
      <c r="JD3" s="195"/>
      <c r="JE3" s="195"/>
      <c r="JF3" s="195"/>
      <c r="JG3" s="195"/>
      <c r="JH3" s="195"/>
      <c r="JI3" s="195"/>
      <c r="JJ3" s="195"/>
      <c r="JK3" s="195"/>
      <c r="JL3" s="195"/>
      <c r="JM3" s="195"/>
      <c r="JN3" s="195"/>
      <c r="JO3" s="195"/>
      <c r="JP3" s="195"/>
      <c r="JQ3" s="195"/>
      <c r="JR3" s="195"/>
      <c r="JS3" s="195"/>
      <c r="JT3" s="195"/>
      <c r="JU3" s="195"/>
      <c r="JV3" s="195"/>
      <c r="JW3" s="195"/>
      <c r="JX3" s="195"/>
      <c r="JY3" s="195"/>
      <c r="JZ3" s="195"/>
      <c r="KA3" s="195"/>
      <c r="KB3" s="195"/>
      <c r="KC3" s="195"/>
      <c r="KD3" s="195"/>
      <c r="KE3" s="195"/>
      <c r="KF3" s="195"/>
      <c r="KG3" s="195"/>
      <c r="KH3" s="195"/>
      <c r="KI3" s="195"/>
      <c r="KJ3" s="195"/>
      <c r="KK3" s="195"/>
      <c r="KL3" s="195"/>
      <c r="KM3" s="195"/>
      <c r="KN3" s="195"/>
      <c r="KO3" s="195"/>
      <c r="KP3" s="195"/>
      <c r="KQ3" s="195"/>
      <c r="KR3" s="195"/>
      <c r="KS3" s="195"/>
      <c r="KT3" s="195"/>
      <c r="KU3" s="195"/>
      <c r="KV3" s="195"/>
      <c r="KW3" s="195"/>
      <c r="KX3" s="195"/>
      <c r="KY3" s="195"/>
      <c r="KZ3" s="195"/>
      <c r="LA3" s="195"/>
      <c r="LB3" s="195"/>
      <c r="LC3" s="195"/>
      <c r="LD3" s="195"/>
      <c r="LE3" s="195"/>
      <c r="LF3" s="195"/>
      <c r="LG3" s="195"/>
      <c r="LH3" s="195"/>
      <c r="LI3" s="195"/>
      <c r="LJ3" s="195"/>
      <c r="LK3" s="195"/>
      <c r="LL3" s="195"/>
      <c r="LM3" s="195"/>
      <c r="LN3" s="195"/>
      <c r="LO3" s="195"/>
      <c r="LP3" s="195"/>
      <c r="LQ3" s="195"/>
      <c r="LR3" s="195"/>
      <c r="LS3" s="195"/>
      <c r="LT3" s="195"/>
      <c r="LU3" s="195"/>
      <c r="LV3" s="195"/>
      <c r="LW3" s="195"/>
      <c r="LX3" s="195"/>
      <c r="LY3" s="195"/>
      <c r="LZ3" s="195"/>
      <c r="MA3" s="195"/>
      <c r="MB3" s="195"/>
      <c r="MC3" s="195"/>
      <c r="MD3" s="195"/>
      <c r="ME3" s="195"/>
      <c r="MF3" s="195"/>
      <c r="MG3" s="195"/>
      <c r="MH3" s="195"/>
      <c r="MI3" s="195"/>
      <c r="MJ3" s="195"/>
      <c r="MK3" s="195"/>
      <c r="ML3" s="195"/>
      <c r="MM3" s="195"/>
      <c r="MN3" s="195"/>
      <c r="MO3" s="195"/>
      <c r="MP3" s="195"/>
      <c r="MQ3" s="195"/>
      <c r="MR3" s="195"/>
      <c r="MS3" s="195"/>
      <c r="MT3" s="195"/>
      <c r="MU3" s="195"/>
      <c r="MV3" s="195"/>
      <c r="MW3" s="195"/>
      <c r="MX3" s="195"/>
      <c r="MY3" s="195"/>
      <c r="MZ3" s="195"/>
      <c r="NA3" s="195"/>
      <c r="NB3" s="195"/>
      <c r="NC3" s="195"/>
      <c r="ND3" s="195"/>
      <c r="NE3" s="195"/>
      <c r="NF3" s="195"/>
      <c r="NG3" s="195"/>
      <c r="NH3" s="195"/>
      <c r="NI3" s="195"/>
      <c r="NJ3" s="195"/>
      <c r="NK3" s="195"/>
      <c r="NL3" s="195"/>
      <c r="NM3" s="195"/>
      <c r="NN3" s="195"/>
      <c r="NO3" s="195"/>
      <c r="NP3" s="195"/>
      <c r="NQ3" s="195"/>
      <c r="NR3" s="195"/>
      <c r="NS3" s="195"/>
      <c r="NT3" s="195"/>
      <c r="NU3" s="195"/>
      <c r="NV3" s="195"/>
      <c r="NW3" s="195"/>
      <c r="NX3" s="195"/>
      <c r="NY3" s="195"/>
      <c r="NZ3" s="195"/>
      <c r="OA3" s="195"/>
      <c r="OB3" s="195"/>
      <c r="OC3" s="195"/>
      <c r="OD3" s="195"/>
      <c r="OE3" s="195"/>
      <c r="OF3" s="195"/>
      <c r="OG3" s="195"/>
      <c r="OH3" s="195"/>
      <c r="OI3" s="195"/>
      <c r="OJ3" s="195"/>
      <c r="OK3" s="195"/>
      <c r="OL3" s="195"/>
      <c r="OM3" s="195"/>
      <c r="ON3" s="195"/>
      <c r="OO3" s="195"/>
      <c r="OP3" s="195"/>
      <c r="OQ3" s="195"/>
      <c r="OR3" s="195"/>
      <c r="OS3" s="195"/>
      <c r="OT3" s="195"/>
      <c r="OU3" s="195"/>
      <c r="OV3" s="195"/>
      <c r="OW3" s="195"/>
      <c r="OX3" s="195"/>
      <c r="OY3" s="195"/>
      <c r="OZ3" s="195"/>
      <c r="PA3" s="195"/>
      <c r="PB3" s="195"/>
      <c r="PC3" s="195"/>
      <c r="PD3" s="195"/>
      <c r="PE3" s="195"/>
      <c r="PF3" s="195"/>
      <c r="PG3" s="195"/>
      <c r="PH3" s="195"/>
      <c r="PI3" s="195"/>
      <c r="PJ3" s="195"/>
      <c r="PK3" s="195"/>
      <c r="PL3" s="195"/>
      <c r="PM3" s="195"/>
      <c r="PN3" s="195"/>
      <c r="PO3" s="195"/>
      <c r="PP3" s="195"/>
      <c r="PQ3" s="195"/>
      <c r="PR3" s="195"/>
      <c r="PS3" s="195"/>
      <c r="PT3" s="195"/>
      <c r="PU3" s="195"/>
      <c r="PV3" s="195"/>
      <c r="PW3" s="195"/>
      <c r="PX3" s="195"/>
      <c r="PY3" s="195"/>
      <c r="PZ3" s="195"/>
      <c r="QA3" s="195"/>
      <c r="QB3" s="195"/>
      <c r="QC3" s="195"/>
      <c r="QD3" s="195"/>
      <c r="QE3" s="195"/>
      <c r="QF3" s="195"/>
      <c r="QG3" s="195"/>
      <c r="QH3" s="195"/>
      <c r="QI3" s="195"/>
      <c r="QJ3" s="195"/>
      <c r="QK3" s="195"/>
      <c r="QL3" s="195"/>
      <c r="QM3" s="195"/>
      <c r="QN3" s="195"/>
      <c r="QO3" s="195"/>
      <c r="QP3" s="195"/>
      <c r="QQ3" s="195"/>
      <c r="QR3" s="195"/>
      <c r="QS3" s="195"/>
      <c r="QT3" s="195"/>
      <c r="QU3" s="195"/>
      <c r="QV3" s="195"/>
      <c r="QW3" s="195"/>
      <c r="QX3" s="195"/>
      <c r="QY3" s="195"/>
      <c r="QZ3" s="195"/>
      <c r="RA3" s="195"/>
      <c r="RB3" s="195"/>
      <c r="RC3" s="195"/>
      <c r="RD3" s="195"/>
      <c r="RE3" s="195"/>
      <c r="RF3" s="195"/>
      <c r="RG3" s="195"/>
      <c r="RH3" s="195"/>
      <c r="RI3" s="195"/>
      <c r="RJ3" s="195"/>
      <c r="RK3" s="195"/>
      <c r="RL3" s="195"/>
      <c r="RM3" s="195"/>
      <c r="RN3" s="195"/>
      <c r="RO3" s="195"/>
      <c r="RP3" s="195"/>
      <c r="RQ3" s="195"/>
      <c r="RR3" s="195"/>
      <c r="RS3" s="195"/>
      <c r="RT3" s="195"/>
      <c r="RU3" s="195"/>
      <c r="RV3" s="195"/>
      <c r="RW3" s="195"/>
      <c r="RX3" s="195"/>
      <c r="RY3" s="195"/>
      <c r="RZ3" s="195"/>
      <c r="SA3" s="195"/>
      <c r="SB3" s="195"/>
      <c r="SC3" s="195"/>
      <c r="SD3" s="195"/>
      <c r="SE3" s="195"/>
      <c r="SF3" s="195"/>
      <c r="SG3" s="195"/>
      <c r="SH3" s="195"/>
      <c r="SI3" s="195"/>
      <c r="SJ3" s="195"/>
      <c r="SK3" s="195"/>
      <c r="SL3" s="195"/>
      <c r="SM3" s="195"/>
      <c r="SN3" s="195"/>
      <c r="SO3" s="195"/>
      <c r="SP3" s="195"/>
      <c r="SQ3" s="195"/>
      <c r="SR3" s="195"/>
      <c r="SS3" s="195"/>
      <c r="ST3" s="195"/>
      <c r="SU3" s="195"/>
      <c r="SV3" s="195"/>
      <c r="SW3" s="195"/>
      <c r="SX3" s="195"/>
      <c r="SY3" s="195"/>
      <c r="SZ3" s="195"/>
      <c r="TA3" s="195"/>
      <c r="TB3" s="195"/>
      <c r="TC3" s="195"/>
      <c r="TD3" s="195"/>
      <c r="TE3" s="195"/>
      <c r="TF3" s="195"/>
      <c r="TG3" s="195"/>
      <c r="TH3" s="195"/>
      <c r="TI3" s="195"/>
      <c r="TJ3" s="195"/>
      <c r="TK3" s="195"/>
      <c r="TL3" s="195"/>
      <c r="TM3" s="195"/>
      <c r="TN3" s="195"/>
      <c r="TO3" s="195"/>
      <c r="TP3" s="195"/>
      <c r="TQ3" s="195"/>
      <c r="TR3" s="195"/>
      <c r="TS3" s="195"/>
      <c r="TT3" s="195"/>
      <c r="TU3" s="195"/>
      <c r="TV3" s="195"/>
      <c r="TW3" s="195"/>
      <c r="TX3" s="195"/>
      <c r="TY3" s="195"/>
      <c r="TZ3" s="195"/>
      <c r="UA3" s="195"/>
      <c r="UB3" s="195"/>
      <c r="UC3" s="195"/>
      <c r="UD3" s="195"/>
      <c r="UE3" s="195"/>
      <c r="UF3" s="195"/>
      <c r="UG3" s="195"/>
      <c r="UH3" s="195"/>
      <c r="UI3" s="195"/>
      <c r="UJ3" s="195"/>
      <c r="UK3" s="195"/>
      <c r="UL3" s="195"/>
      <c r="UM3" s="195"/>
      <c r="UN3" s="195"/>
      <c r="UO3" s="195"/>
      <c r="UP3" s="195"/>
      <c r="UQ3" s="195"/>
      <c r="UR3" s="195"/>
      <c r="US3" s="195"/>
      <c r="UT3" s="195"/>
      <c r="UU3" s="195"/>
      <c r="UV3" s="195"/>
      <c r="UW3" s="195"/>
      <c r="UX3" s="195"/>
      <c r="UY3" s="195"/>
      <c r="UZ3" s="195"/>
      <c r="VA3" s="195"/>
      <c r="VB3" s="195"/>
      <c r="VC3" s="195"/>
      <c r="VD3" s="195"/>
      <c r="VE3" s="195"/>
      <c r="VF3" s="195"/>
      <c r="VG3" s="195"/>
      <c r="VH3" s="195"/>
      <c r="VI3" s="195"/>
      <c r="VJ3" s="195"/>
      <c r="VK3" s="195"/>
      <c r="VL3" s="195"/>
      <c r="VM3" s="195"/>
      <c r="VN3" s="195"/>
      <c r="VO3" s="195"/>
      <c r="VP3" s="195"/>
      <c r="VQ3" s="195"/>
      <c r="VR3" s="195"/>
      <c r="VS3" s="195"/>
      <c r="VT3" s="195"/>
      <c r="VU3" s="195"/>
      <c r="VV3" s="195"/>
      <c r="VW3" s="195"/>
      <c r="VX3" s="195"/>
      <c r="VY3" s="195"/>
      <c r="VZ3" s="195"/>
      <c r="WA3" s="195"/>
      <c r="WB3" s="195"/>
      <c r="WC3" s="195"/>
      <c r="WD3" s="195"/>
      <c r="WE3" s="195"/>
      <c r="WF3" s="195"/>
      <c r="WG3" s="195"/>
      <c r="WH3" s="195"/>
      <c r="WI3" s="195"/>
      <c r="WJ3" s="195"/>
      <c r="WK3" s="195"/>
      <c r="WL3" s="195"/>
      <c r="WM3" s="195"/>
      <c r="WN3" s="195"/>
      <c r="WO3" s="195"/>
      <c r="WP3" s="195"/>
      <c r="WQ3" s="195"/>
      <c r="WR3" s="195"/>
      <c r="WS3" s="195"/>
      <c r="WT3" s="195"/>
      <c r="WU3" s="195"/>
      <c r="WV3" s="195"/>
      <c r="WW3" s="195"/>
      <c r="WX3" s="195"/>
      <c r="WY3" s="195"/>
      <c r="WZ3" s="195"/>
      <c r="XA3" s="195"/>
      <c r="XB3" s="195"/>
      <c r="XC3" s="195"/>
      <c r="XD3" s="195"/>
      <c r="XE3" s="195"/>
      <c r="XF3" s="195"/>
      <c r="XG3" s="195"/>
      <c r="XH3" s="195"/>
      <c r="XI3" s="195"/>
      <c r="XJ3" s="195"/>
      <c r="XK3" s="195"/>
      <c r="XL3" s="195"/>
      <c r="XM3" s="195"/>
      <c r="XN3" s="195"/>
      <c r="XO3" s="195"/>
      <c r="XP3" s="195"/>
      <c r="XQ3" s="195"/>
      <c r="XR3" s="195"/>
      <c r="XS3" s="195"/>
      <c r="XT3" s="195"/>
      <c r="XU3" s="195"/>
      <c r="XV3" s="195"/>
      <c r="XW3" s="195"/>
      <c r="XX3" s="195"/>
      <c r="XY3" s="195"/>
      <c r="XZ3" s="195"/>
      <c r="YA3" s="195"/>
      <c r="YB3" s="195"/>
      <c r="YC3" s="195"/>
      <c r="YD3" s="195"/>
      <c r="YE3" s="195"/>
      <c r="YF3" s="195"/>
      <c r="YG3" s="195"/>
      <c r="YH3" s="195"/>
      <c r="YI3" s="195"/>
      <c r="YJ3" s="195"/>
      <c r="YK3" s="195"/>
      <c r="YL3" s="195"/>
      <c r="YM3" s="195"/>
      <c r="YN3" s="195"/>
      <c r="YO3" s="195"/>
      <c r="YP3" s="195"/>
      <c r="YQ3" s="195"/>
      <c r="YR3" s="195"/>
      <c r="YS3" s="195"/>
      <c r="YT3" s="195"/>
      <c r="YU3" s="195"/>
      <c r="YV3" s="195"/>
      <c r="YW3" s="195"/>
      <c r="YX3" s="195"/>
      <c r="YY3" s="195"/>
      <c r="YZ3" s="195"/>
      <c r="ZA3" s="195"/>
      <c r="ZB3" s="195"/>
      <c r="ZC3" s="195"/>
      <c r="ZD3" s="195"/>
      <c r="ZE3" s="195"/>
      <c r="ZF3" s="195"/>
      <c r="ZG3" s="195"/>
      <c r="ZH3" s="195"/>
      <c r="ZI3" s="195"/>
      <c r="ZJ3" s="195"/>
      <c r="ZK3" s="195"/>
      <c r="ZL3" s="195"/>
      <c r="ZM3" s="195"/>
      <c r="ZN3" s="195"/>
      <c r="ZO3" s="195"/>
      <c r="ZP3" s="195"/>
      <c r="ZQ3" s="195"/>
      <c r="ZR3" s="195"/>
      <c r="ZS3" s="195"/>
      <c r="ZT3" s="195"/>
      <c r="ZU3" s="195"/>
      <c r="ZV3" s="195"/>
      <c r="ZW3" s="195"/>
      <c r="ZX3" s="195"/>
      <c r="ZY3" s="195"/>
      <c r="ZZ3" s="195"/>
      <c r="AAA3" s="195"/>
      <c r="AAB3" s="195"/>
      <c r="AAC3" s="195"/>
      <c r="AAD3" s="195"/>
      <c r="AAE3" s="195"/>
      <c r="AAF3" s="195"/>
      <c r="AAG3" s="195"/>
      <c r="AAH3" s="195"/>
      <c r="AAI3" s="195"/>
      <c r="AAJ3" s="195"/>
      <c r="AAK3" s="195"/>
      <c r="AAL3" s="195"/>
      <c r="AAM3" s="195"/>
      <c r="AAN3" s="195"/>
      <c r="AAO3" s="195"/>
      <c r="AAP3" s="195"/>
      <c r="AAQ3" s="195"/>
      <c r="AAR3" s="195"/>
      <c r="AAS3" s="195"/>
      <c r="AAT3" s="195"/>
      <c r="AAU3" s="195"/>
      <c r="AAV3" s="195"/>
      <c r="AAW3" s="195"/>
      <c r="AAX3" s="195"/>
      <c r="AAY3" s="195"/>
      <c r="AAZ3" s="195"/>
      <c r="ABA3" s="195"/>
      <c r="ABB3" s="195"/>
      <c r="ABC3" s="195"/>
      <c r="ABD3" s="195"/>
      <c r="ABE3" s="195"/>
      <c r="ABF3" s="195"/>
      <c r="ABG3" s="195"/>
      <c r="ABH3" s="195"/>
      <c r="ABI3" s="195"/>
      <c r="ABJ3" s="195"/>
      <c r="ABK3" s="195"/>
      <c r="ABL3" s="195"/>
      <c r="ABM3" s="195"/>
      <c r="ABN3" s="195"/>
      <c r="ABO3" s="195"/>
      <c r="ABP3" s="195"/>
      <c r="ABQ3" s="195"/>
      <c r="ABR3" s="195"/>
      <c r="ABS3" s="195"/>
      <c r="ABT3" s="195"/>
      <c r="ABU3" s="195"/>
      <c r="ABV3" s="195"/>
      <c r="ABW3" s="195"/>
      <c r="ABX3" s="195"/>
      <c r="ABY3" s="195"/>
      <c r="ABZ3" s="195"/>
      <c r="ACA3" s="195"/>
      <c r="ACB3" s="195"/>
      <c r="ACC3" s="195"/>
      <c r="ACD3" s="195"/>
      <c r="ACE3" s="195"/>
      <c r="ACF3" s="195"/>
      <c r="ACG3" s="195"/>
      <c r="ACH3" s="195"/>
      <c r="ACI3" s="195"/>
      <c r="ACJ3" s="195"/>
      <c r="ACK3" s="195"/>
      <c r="ACL3" s="195"/>
      <c r="ACM3" s="195"/>
      <c r="ACN3" s="195"/>
      <c r="ACO3" s="195"/>
      <c r="ACP3" s="195"/>
      <c r="ACQ3" s="195"/>
      <c r="ACR3" s="195"/>
      <c r="ACS3" s="195"/>
      <c r="ACT3" s="195"/>
      <c r="ACU3" s="195"/>
      <c r="ACV3" s="195"/>
      <c r="ACW3" s="195"/>
      <c r="ACX3" s="195"/>
      <c r="ACY3" s="195"/>
      <c r="ACZ3" s="195"/>
      <c r="ADA3" s="195"/>
      <c r="ADB3" s="195"/>
      <c r="ADC3" s="195"/>
      <c r="ADD3" s="195"/>
      <c r="ADE3" s="195"/>
      <c r="ADF3" s="195"/>
      <c r="ADG3" s="195"/>
      <c r="ADH3" s="195"/>
      <c r="ADI3" s="195"/>
      <c r="ADJ3" s="195"/>
      <c r="ADK3" s="195"/>
      <c r="ADL3" s="195"/>
      <c r="ADM3" s="195"/>
      <c r="ADN3" s="195"/>
      <c r="ADO3" s="195"/>
      <c r="ADP3" s="195"/>
      <c r="ADQ3" s="195"/>
      <c r="ADR3" s="195"/>
      <c r="ADS3" s="195"/>
      <c r="ADT3" s="195"/>
      <c r="ADU3" s="195"/>
      <c r="ADV3" s="195"/>
      <c r="ADW3" s="195"/>
      <c r="ADX3" s="195"/>
      <c r="ADY3" s="195"/>
      <c r="ADZ3" s="195"/>
      <c r="AEA3" s="195"/>
      <c r="AEB3" s="195"/>
      <c r="AEC3" s="195"/>
      <c r="AED3" s="195"/>
      <c r="AEE3" s="195"/>
      <c r="AEF3" s="195"/>
      <c r="AEG3" s="195"/>
      <c r="AEH3" s="195"/>
      <c r="AEI3" s="195"/>
      <c r="AEJ3" s="195"/>
      <c r="AEK3" s="195"/>
      <c r="AEL3" s="195"/>
      <c r="AEM3" s="195"/>
      <c r="AEN3" s="195"/>
      <c r="AEO3" s="195"/>
      <c r="AEP3" s="195"/>
      <c r="AEQ3" s="195"/>
      <c r="AER3" s="195"/>
      <c r="AES3" s="195"/>
      <c r="AET3" s="195"/>
      <c r="AEU3" s="195"/>
      <c r="AEV3" s="195"/>
      <c r="AEW3" s="195"/>
      <c r="AEX3" s="195"/>
      <c r="AEY3" s="195"/>
      <c r="AEZ3" s="195"/>
      <c r="AFA3" s="195"/>
      <c r="AFB3" s="195"/>
      <c r="AFC3" s="195"/>
      <c r="AFD3" s="195"/>
      <c r="AFE3" s="195"/>
      <c r="AFF3" s="195"/>
      <c r="AFG3" s="195"/>
      <c r="AFH3" s="195"/>
      <c r="AFI3" s="195"/>
      <c r="AFJ3" s="195"/>
      <c r="AFK3" s="195"/>
      <c r="AFL3" s="195"/>
      <c r="AFM3" s="195"/>
      <c r="AFN3" s="195"/>
      <c r="AFO3" s="195"/>
      <c r="AFP3" s="195"/>
      <c r="AFQ3" s="195"/>
      <c r="AFR3" s="195"/>
      <c r="AFS3" s="195"/>
      <c r="AFT3" s="195"/>
      <c r="AFU3" s="195"/>
      <c r="AFV3" s="195"/>
      <c r="AFW3" s="195"/>
      <c r="AFX3" s="195"/>
      <c r="AFY3" s="195"/>
      <c r="AFZ3" s="195"/>
      <c r="AGA3" s="195"/>
      <c r="AGB3" s="195"/>
      <c r="AGC3" s="195"/>
      <c r="AGD3" s="195"/>
      <c r="AGE3" s="195"/>
      <c r="AGF3" s="195"/>
      <c r="AGG3" s="195"/>
      <c r="AGH3" s="195"/>
      <c r="AGI3" s="195"/>
      <c r="AGJ3" s="195"/>
      <c r="AGK3" s="195"/>
      <c r="AGL3" s="195"/>
      <c r="AGM3" s="195"/>
      <c r="AGN3" s="195"/>
      <c r="AGO3" s="195"/>
      <c r="AGP3" s="195"/>
      <c r="AGQ3" s="195"/>
      <c r="AGR3" s="195"/>
      <c r="AGS3" s="195"/>
      <c r="AGT3" s="195"/>
      <c r="AGU3" s="195"/>
      <c r="AGV3" s="195"/>
      <c r="AGW3" s="195"/>
      <c r="AGX3" s="195"/>
      <c r="AGY3" s="195"/>
      <c r="AGZ3" s="195"/>
      <c r="AHA3" s="195"/>
      <c r="AHB3" s="195"/>
      <c r="AHC3" s="195"/>
      <c r="AHD3" s="195"/>
      <c r="AHE3" s="195"/>
      <c r="AHF3" s="195"/>
      <c r="AHG3" s="195"/>
      <c r="AHH3" s="195"/>
      <c r="AHI3" s="195"/>
      <c r="AHJ3" s="195"/>
      <c r="AHK3" s="195"/>
      <c r="AHL3" s="195"/>
      <c r="AHM3" s="195"/>
      <c r="AHN3" s="195"/>
      <c r="AHO3" s="195"/>
      <c r="AHP3" s="195"/>
      <c r="AHQ3" s="195"/>
      <c r="AHR3" s="195"/>
      <c r="AHS3" s="195"/>
      <c r="AHT3" s="195"/>
      <c r="AHU3" s="195"/>
      <c r="AHV3" s="195"/>
      <c r="AHW3" s="195"/>
      <c r="AHX3" s="195"/>
      <c r="AHY3" s="195"/>
      <c r="AHZ3" s="195"/>
      <c r="AIA3" s="195"/>
      <c r="AIB3" s="195"/>
      <c r="AIC3" s="195"/>
      <c r="AID3" s="195"/>
      <c r="AIE3" s="195"/>
      <c r="AIF3" s="195"/>
      <c r="AIG3" s="195"/>
      <c r="AIH3" s="195"/>
      <c r="AII3" s="195"/>
      <c r="AIJ3" s="195"/>
      <c r="AIK3" s="195"/>
      <c r="AIL3" s="195"/>
      <c r="AIM3" s="195"/>
      <c r="AIN3" s="195"/>
      <c r="AIO3" s="195"/>
      <c r="AIP3" s="195"/>
      <c r="AIQ3" s="195"/>
      <c r="AIR3" s="195"/>
      <c r="AIS3" s="195"/>
      <c r="AIT3" s="195"/>
      <c r="AIU3" s="195"/>
      <c r="AIV3" s="195"/>
      <c r="AIW3" s="195"/>
      <c r="AIX3" s="195"/>
      <c r="AIY3" s="195"/>
      <c r="AIZ3" s="195"/>
      <c r="AJA3" s="195"/>
      <c r="AJB3" s="195"/>
      <c r="AJC3" s="195"/>
      <c r="AJD3" s="195"/>
      <c r="AJE3" s="195"/>
      <c r="AJF3" s="195"/>
      <c r="AJG3" s="195"/>
      <c r="AJH3" s="195"/>
      <c r="AJI3" s="195"/>
      <c r="AJJ3" s="195"/>
      <c r="AJK3" s="195"/>
      <c r="AJL3" s="195"/>
      <c r="AJM3" s="195"/>
      <c r="AJN3" s="195"/>
      <c r="AJO3" s="195"/>
      <c r="AJP3" s="195"/>
      <c r="AJQ3" s="195"/>
      <c r="AJR3" s="195"/>
      <c r="AJS3" s="195"/>
      <c r="AJT3" s="195"/>
      <c r="AJU3" s="195"/>
      <c r="AJV3" s="195"/>
      <c r="AJW3" s="195"/>
      <c r="AJX3" s="195"/>
      <c r="AJY3" s="195"/>
      <c r="AJZ3" s="195"/>
      <c r="AKA3" s="195"/>
      <c r="AKB3" s="195"/>
      <c r="AKC3" s="195"/>
      <c r="AKD3" s="195"/>
      <c r="AKE3" s="195"/>
      <c r="AKF3" s="195"/>
      <c r="AKG3" s="195"/>
      <c r="AKH3" s="195"/>
      <c r="AKI3" s="195"/>
      <c r="AKJ3" s="195"/>
      <c r="AKK3" s="195"/>
      <c r="AKL3" s="195"/>
      <c r="AKM3" s="195"/>
      <c r="AKN3" s="195"/>
      <c r="AKO3" s="195"/>
      <c r="AKP3" s="195"/>
      <c r="AKQ3" s="195"/>
      <c r="AKR3" s="195"/>
      <c r="AKS3" s="195"/>
      <c r="AKT3" s="195"/>
      <c r="AKU3" s="195"/>
      <c r="AKV3" s="195"/>
      <c r="AKW3" s="195"/>
      <c r="AKX3" s="195"/>
      <c r="AKY3" s="195"/>
      <c r="AKZ3" s="195"/>
      <c r="ALA3" s="195"/>
      <c r="ALB3" s="195"/>
      <c r="ALC3" s="195"/>
      <c r="ALD3" s="195"/>
      <c r="ALE3" s="195"/>
      <c r="ALF3" s="195"/>
      <c r="ALG3" s="195"/>
      <c r="ALH3" s="195"/>
      <c r="ALI3" s="195"/>
      <c r="ALJ3" s="195"/>
    </row>
    <row r="4" spans="1:998" s="196" customFormat="1" ht="33" customHeight="1" x14ac:dyDescent="0.25">
      <c r="A4" s="213" t="s">
        <v>720</v>
      </c>
      <c r="B4" s="315" t="s">
        <v>741</v>
      </c>
      <c r="C4" s="316"/>
      <c r="D4" s="218"/>
      <c r="E4" s="219"/>
      <c r="F4" s="219"/>
      <c r="G4" s="219"/>
      <c r="H4" s="219"/>
      <c r="I4" s="219"/>
      <c r="J4" s="219"/>
      <c r="K4" s="219"/>
      <c r="L4" s="219"/>
      <c r="M4" s="219"/>
      <c r="N4" s="219"/>
      <c r="O4" s="219"/>
      <c r="P4" s="219"/>
      <c r="Q4" s="219"/>
      <c r="R4" s="219"/>
      <c r="S4" s="219"/>
      <c r="T4" s="219"/>
      <c r="U4" s="219"/>
      <c r="V4" s="219"/>
      <c r="W4" s="219"/>
      <c r="X4" s="219"/>
      <c r="Y4" s="219"/>
      <c r="Z4" s="219"/>
      <c r="AA4" s="219"/>
      <c r="AB4" s="219"/>
      <c r="AC4" s="195"/>
      <c r="AD4" s="195"/>
      <c r="AE4" s="195"/>
      <c r="AF4" s="195"/>
      <c r="AG4" s="195"/>
      <c r="AH4" s="195"/>
      <c r="AI4" s="195"/>
      <c r="AJ4" s="195"/>
      <c r="AK4" s="195"/>
      <c r="AL4" s="195"/>
      <c r="AM4" s="195"/>
      <c r="AN4" s="195"/>
      <c r="AO4" s="195"/>
      <c r="AP4" s="195"/>
      <c r="AQ4" s="195"/>
      <c r="AR4" s="195"/>
      <c r="AS4" s="195"/>
      <c r="AT4" s="195"/>
      <c r="AU4" s="195"/>
      <c r="AV4" s="195"/>
      <c r="AW4" s="195"/>
      <c r="AX4" s="195"/>
      <c r="AY4" s="195"/>
      <c r="AZ4" s="195"/>
      <c r="BA4" s="195"/>
      <c r="BB4" s="195"/>
      <c r="BC4" s="195"/>
      <c r="BD4" s="195"/>
      <c r="BE4" s="195"/>
      <c r="BF4" s="195"/>
      <c r="BG4" s="195"/>
      <c r="BH4" s="195"/>
      <c r="BI4" s="195"/>
      <c r="BJ4" s="195"/>
      <c r="BK4" s="195"/>
      <c r="BL4" s="195"/>
      <c r="BM4" s="195"/>
      <c r="BN4" s="195"/>
      <c r="BO4" s="195"/>
      <c r="BP4" s="195"/>
      <c r="BQ4" s="195"/>
      <c r="BR4" s="195"/>
      <c r="BS4" s="195"/>
      <c r="BT4" s="195"/>
      <c r="BU4" s="195"/>
      <c r="BV4" s="195"/>
      <c r="BW4" s="195"/>
      <c r="BX4" s="195"/>
      <c r="BY4" s="195"/>
      <c r="BZ4" s="195"/>
      <c r="CA4" s="195"/>
      <c r="CB4" s="195"/>
      <c r="CC4" s="195"/>
      <c r="CD4" s="195"/>
      <c r="CE4" s="195"/>
      <c r="CF4" s="195"/>
      <c r="CG4" s="195"/>
      <c r="CH4" s="195"/>
      <c r="CI4" s="195"/>
      <c r="CJ4" s="195"/>
      <c r="CK4" s="195"/>
      <c r="CL4" s="195"/>
      <c r="CM4" s="195"/>
      <c r="CN4" s="195"/>
      <c r="CO4" s="195"/>
      <c r="CP4" s="195"/>
      <c r="CQ4" s="195"/>
      <c r="CR4" s="195"/>
      <c r="CS4" s="195"/>
      <c r="CT4" s="195"/>
      <c r="CU4" s="195"/>
      <c r="CV4" s="195"/>
      <c r="CW4" s="195"/>
      <c r="CX4" s="195"/>
      <c r="CY4" s="195"/>
      <c r="CZ4" s="195"/>
      <c r="DA4" s="195"/>
      <c r="DB4" s="195"/>
      <c r="DC4" s="195"/>
      <c r="DD4" s="195"/>
      <c r="DE4" s="195"/>
      <c r="DF4" s="195"/>
      <c r="DG4" s="195"/>
      <c r="DH4" s="195"/>
      <c r="DI4" s="195"/>
      <c r="DJ4" s="195"/>
      <c r="DK4" s="195"/>
      <c r="DL4" s="195"/>
      <c r="DM4" s="195"/>
      <c r="DN4" s="195"/>
      <c r="DO4" s="195"/>
      <c r="DP4" s="195"/>
      <c r="DQ4" s="195"/>
      <c r="DR4" s="195"/>
      <c r="DS4" s="195"/>
      <c r="DT4" s="195"/>
      <c r="DU4" s="195"/>
      <c r="DV4" s="195"/>
      <c r="DW4" s="195"/>
      <c r="DX4" s="195"/>
      <c r="DY4" s="195"/>
      <c r="DZ4" s="195"/>
      <c r="EA4" s="195"/>
      <c r="EB4" s="195"/>
      <c r="EC4" s="195"/>
      <c r="ED4" s="195"/>
      <c r="EE4" s="195"/>
      <c r="EF4" s="195"/>
      <c r="EG4" s="195"/>
      <c r="EH4" s="195"/>
      <c r="EI4" s="195"/>
      <c r="EJ4" s="195"/>
      <c r="EK4" s="195"/>
      <c r="EL4" s="195"/>
      <c r="EM4" s="195"/>
      <c r="EN4" s="195"/>
      <c r="EO4" s="195"/>
      <c r="EP4" s="195"/>
      <c r="EQ4" s="195"/>
      <c r="ER4" s="195"/>
      <c r="ES4" s="195"/>
      <c r="ET4" s="195"/>
      <c r="EU4" s="195"/>
      <c r="EV4" s="195"/>
      <c r="EW4" s="195"/>
      <c r="EX4" s="195"/>
      <c r="EY4" s="195"/>
      <c r="EZ4" s="195"/>
      <c r="FA4" s="195"/>
      <c r="FB4" s="195"/>
      <c r="FC4" s="195"/>
      <c r="FD4" s="195"/>
      <c r="FE4" s="195"/>
      <c r="FF4" s="195"/>
      <c r="FG4" s="195"/>
      <c r="FH4" s="195"/>
      <c r="FI4" s="195"/>
      <c r="FJ4" s="195"/>
      <c r="FK4" s="195"/>
      <c r="FL4" s="195"/>
      <c r="FM4" s="195"/>
      <c r="FN4" s="195"/>
      <c r="FO4" s="195"/>
      <c r="FP4" s="195"/>
      <c r="FQ4" s="195"/>
      <c r="FR4" s="195"/>
      <c r="FS4" s="195"/>
      <c r="FT4" s="195"/>
      <c r="FU4" s="195"/>
      <c r="FV4" s="195"/>
      <c r="FW4" s="195"/>
      <c r="FX4" s="195"/>
      <c r="FY4" s="195"/>
      <c r="FZ4" s="195"/>
      <c r="GA4" s="195"/>
      <c r="GB4" s="195"/>
      <c r="GC4" s="195"/>
      <c r="GD4" s="195"/>
      <c r="GE4" s="195"/>
      <c r="GF4" s="195"/>
      <c r="GG4" s="195"/>
      <c r="GH4" s="195"/>
      <c r="GI4" s="195"/>
      <c r="GJ4" s="195"/>
      <c r="GK4" s="195"/>
      <c r="GL4" s="195"/>
      <c r="GM4" s="195"/>
      <c r="GN4" s="195"/>
      <c r="GO4" s="195"/>
      <c r="GP4" s="195"/>
      <c r="GQ4" s="195"/>
      <c r="GR4" s="195"/>
      <c r="GS4" s="195"/>
      <c r="GT4" s="195"/>
      <c r="GU4" s="195"/>
      <c r="GV4" s="195"/>
      <c r="GW4" s="195"/>
      <c r="GX4" s="195"/>
      <c r="GY4" s="195"/>
      <c r="GZ4" s="195"/>
      <c r="HA4" s="195"/>
      <c r="HB4" s="195"/>
      <c r="HC4" s="195"/>
      <c r="HD4" s="195"/>
      <c r="HE4" s="195"/>
      <c r="HF4" s="195"/>
      <c r="HG4" s="195"/>
      <c r="HH4" s="195"/>
      <c r="HI4" s="195"/>
      <c r="HJ4" s="195"/>
      <c r="HK4" s="195"/>
      <c r="HL4" s="195"/>
      <c r="HM4" s="195"/>
      <c r="HN4" s="195"/>
      <c r="HO4" s="195"/>
      <c r="HP4" s="195"/>
      <c r="HQ4" s="195"/>
      <c r="HR4" s="195"/>
      <c r="HS4" s="195"/>
      <c r="HT4" s="195"/>
      <c r="HU4" s="195"/>
      <c r="HV4" s="195"/>
      <c r="HW4" s="195"/>
      <c r="HX4" s="195"/>
      <c r="HY4" s="195"/>
      <c r="HZ4" s="195"/>
      <c r="IA4" s="195"/>
      <c r="IB4" s="195"/>
      <c r="IC4" s="195"/>
      <c r="ID4" s="195"/>
      <c r="IE4" s="195"/>
      <c r="IF4" s="195"/>
      <c r="IG4" s="195"/>
      <c r="IH4" s="195"/>
      <c r="II4" s="195"/>
      <c r="IJ4" s="195"/>
      <c r="IK4" s="195"/>
      <c r="IL4" s="195"/>
      <c r="IM4" s="195"/>
      <c r="IN4" s="195"/>
      <c r="IO4" s="195"/>
      <c r="IP4" s="195"/>
      <c r="IQ4" s="195"/>
      <c r="IR4" s="195"/>
      <c r="IS4" s="195"/>
      <c r="IT4" s="195"/>
      <c r="IU4" s="195"/>
      <c r="IV4" s="195"/>
      <c r="IW4" s="195"/>
      <c r="IX4" s="195"/>
      <c r="IY4" s="195"/>
      <c r="IZ4" s="195"/>
      <c r="JA4" s="195"/>
      <c r="JB4" s="195"/>
      <c r="JC4" s="195"/>
      <c r="JD4" s="195"/>
      <c r="JE4" s="195"/>
      <c r="JF4" s="195"/>
      <c r="JG4" s="195"/>
      <c r="JH4" s="195"/>
      <c r="JI4" s="195"/>
      <c r="JJ4" s="195"/>
      <c r="JK4" s="195"/>
      <c r="JL4" s="195"/>
      <c r="JM4" s="195"/>
      <c r="JN4" s="195"/>
      <c r="JO4" s="195"/>
      <c r="JP4" s="195"/>
      <c r="JQ4" s="195"/>
      <c r="JR4" s="195"/>
      <c r="JS4" s="195"/>
      <c r="JT4" s="195"/>
      <c r="JU4" s="195"/>
      <c r="JV4" s="195"/>
      <c r="JW4" s="195"/>
      <c r="JX4" s="195"/>
      <c r="JY4" s="195"/>
      <c r="JZ4" s="195"/>
      <c r="KA4" s="195"/>
      <c r="KB4" s="195"/>
      <c r="KC4" s="195"/>
      <c r="KD4" s="195"/>
      <c r="KE4" s="195"/>
      <c r="KF4" s="195"/>
      <c r="KG4" s="195"/>
      <c r="KH4" s="195"/>
      <c r="KI4" s="195"/>
      <c r="KJ4" s="195"/>
      <c r="KK4" s="195"/>
      <c r="KL4" s="195"/>
      <c r="KM4" s="195"/>
      <c r="KN4" s="195"/>
      <c r="KO4" s="195"/>
      <c r="KP4" s="195"/>
      <c r="KQ4" s="195"/>
      <c r="KR4" s="195"/>
      <c r="KS4" s="195"/>
      <c r="KT4" s="195"/>
      <c r="KU4" s="195"/>
      <c r="KV4" s="195"/>
      <c r="KW4" s="195"/>
      <c r="KX4" s="195"/>
      <c r="KY4" s="195"/>
      <c r="KZ4" s="195"/>
      <c r="LA4" s="195"/>
      <c r="LB4" s="195"/>
      <c r="LC4" s="195"/>
      <c r="LD4" s="195"/>
      <c r="LE4" s="195"/>
      <c r="LF4" s="195"/>
      <c r="LG4" s="195"/>
      <c r="LH4" s="195"/>
      <c r="LI4" s="195"/>
      <c r="LJ4" s="195"/>
      <c r="LK4" s="195"/>
      <c r="LL4" s="195"/>
      <c r="LM4" s="195"/>
      <c r="LN4" s="195"/>
      <c r="LO4" s="195"/>
      <c r="LP4" s="195"/>
      <c r="LQ4" s="195"/>
      <c r="LR4" s="195"/>
      <c r="LS4" s="195"/>
      <c r="LT4" s="195"/>
      <c r="LU4" s="195"/>
      <c r="LV4" s="195"/>
      <c r="LW4" s="195"/>
      <c r="LX4" s="195"/>
      <c r="LY4" s="195"/>
      <c r="LZ4" s="195"/>
      <c r="MA4" s="195"/>
      <c r="MB4" s="195"/>
      <c r="MC4" s="195"/>
      <c r="MD4" s="195"/>
      <c r="ME4" s="195"/>
      <c r="MF4" s="195"/>
      <c r="MG4" s="195"/>
      <c r="MH4" s="195"/>
      <c r="MI4" s="195"/>
      <c r="MJ4" s="195"/>
      <c r="MK4" s="195"/>
      <c r="ML4" s="195"/>
      <c r="MM4" s="195"/>
      <c r="MN4" s="195"/>
      <c r="MO4" s="195"/>
      <c r="MP4" s="195"/>
      <c r="MQ4" s="195"/>
      <c r="MR4" s="195"/>
      <c r="MS4" s="195"/>
      <c r="MT4" s="195"/>
      <c r="MU4" s="195"/>
      <c r="MV4" s="195"/>
      <c r="MW4" s="195"/>
      <c r="MX4" s="195"/>
      <c r="MY4" s="195"/>
      <c r="MZ4" s="195"/>
      <c r="NA4" s="195"/>
      <c r="NB4" s="195"/>
      <c r="NC4" s="195"/>
      <c r="ND4" s="195"/>
      <c r="NE4" s="195"/>
      <c r="NF4" s="195"/>
      <c r="NG4" s="195"/>
      <c r="NH4" s="195"/>
      <c r="NI4" s="195"/>
      <c r="NJ4" s="195"/>
      <c r="NK4" s="195"/>
      <c r="NL4" s="195"/>
      <c r="NM4" s="195"/>
      <c r="NN4" s="195"/>
      <c r="NO4" s="195"/>
      <c r="NP4" s="195"/>
      <c r="NQ4" s="195"/>
      <c r="NR4" s="195"/>
      <c r="NS4" s="195"/>
      <c r="NT4" s="195"/>
      <c r="NU4" s="195"/>
      <c r="NV4" s="195"/>
      <c r="NW4" s="195"/>
      <c r="NX4" s="195"/>
      <c r="NY4" s="195"/>
      <c r="NZ4" s="195"/>
      <c r="OA4" s="195"/>
      <c r="OB4" s="195"/>
      <c r="OC4" s="195"/>
      <c r="OD4" s="195"/>
      <c r="OE4" s="195"/>
      <c r="OF4" s="195"/>
      <c r="OG4" s="195"/>
      <c r="OH4" s="195"/>
      <c r="OI4" s="195"/>
      <c r="OJ4" s="195"/>
      <c r="OK4" s="195"/>
      <c r="OL4" s="195"/>
      <c r="OM4" s="195"/>
      <c r="ON4" s="195"/>
      <c r="OO4" s="195"/>
      <c r="OP4" s="195"/>
      <c r="OQ4" s="195"/>
      <c r="OR4" s="195"/>
      <c r="OS4" s="195"/>
      <c r="OT4" s="195"/>
      <c r="OU4" s="195"/>
      <c r="OV4" s="195"/>
      <c r="OW4" s="195"/>
      <c r="OX4" s="195"/>
      <c r="OY4" s="195"/>
      <c r="OZ4" s="195"/>
      <c r="PA4" s="195"/>
      <c r="PB4" s="195"/>
      <c r="PC4" s="195"/>
      <c r="PD4" s="195"/>
      <c r="PE4" s="195"/>
      <c r="PF4" s="195"/>
      <c r="PG4" s="195"/>
      <c r="PH4" s="195"/>
      <c r="PI4" s="195"/>
      <c r="PJ4" s="195"/>
      <c r="PK4" s="195"/>
      <c r="PL4" s="195"/>
      <c r="PM4" s="195"/>
      <c r="PN4" s="195"/>
      <c r="PO4" s="195"/>
      <c r="PP4" s="195"/>
      <c r="PQ4" s="195"/>
      <c r="PR4" s="195"/>
      <c r="PS4" s="195"/>
      <c r="PT4" s="195"/>
      <c r="PU4" s="195"/>
      <c r="PV4" s="195"/>
      <c r="PW4" s="195"/>
      <c r="PX4" s="195"/>
      <c r="PY4" s="195"/>
      <c r="PZ4" s="195"/>
      <c r="QA4" s="195"/>
      <c r="QB4" s="195"/>
      <c r="QC4" s="195"/>
      <c r="QD4" s="195"/>
      <c r="QE4" s="195"/>
      <c r="QF4" s="195"/>
      <c r="QG4" s="195"/>
      <c r="QH4" s="195"/>
      <c r="QI4" s="195"/>
      <c r="QJ4" s="195"/>
      <c r="QK4" s="195"/>
      <c r="QL4" s="195"/>
      <c r="QM4" s="195"/>
      <c r="QN4" s="195"/>
      <c r="QO4" s="195"/>
      <c r="QP4" s="195"/>
      <c r="QQ4" s="195"/>
      <c r="QR4" s="195"/>
      <c r="QS4" s="195"/>
      <c r="QT4" s="195"/>
      <c r="QU4" s="195"/>
      <c r="QV4" s="195"/>
      <c r="QW4" s="195"/>
      <c r="QX4" s="195"/>
      <c r="QY4" s="195"/>
      <c r="QZ4" s="195"/>
      <c r="RA4" s="195"/>
      <c r="RB4" s="195"/>
      <c r="RC4" s="195"/>
      <c r="RD4" s="195"/>
      <c r="RE4" s="195"/>
      <c r="RF4" s="195"/>
      <c r="RG4" s="195"/>
      <c r="RH4" s="195"/>
      <c r="RI4" s="195"/>
      <c r="RJ4" s="195"/>
      <c r="RK4" s="195"/>
      <c r="RL4" s="195"/>
      <c r="RM4" s="195"/>
      <c r="RN4" s="195"/>
      <c r="RO4" s="195"/>
      <c r="RP4" s="195"/>
      <c r="RQ4" s="195"/>
      <c r="RR4" s="195"/>
      <c r="RS4" s="195"/>
      <c r="RT4" s="195"/>
      <c r="RU4" s="195"/>
      <c r="RV4" s="195"/>
      <c r="RW4" s="195"/>
      <c r="RX4" s="195"/>
      <c r="RY4" s="195"/>
      <c r="RZ4" s="195"/>
      <c r="SA4" s="195"/>
      <c r="SB4" s="195"/>
      <c r="SC4" s="195"/>
      <c r="SD4" s="195"/>
      <c r="SE4" s="195"/>
      <c r="SF4" s="195"/>
      <c r="SG4" s="195"/>
      <c r="SH4" s="195"/>
      <c r="SI4" s="195"/>
      <c r="SJ4" s="195"/>
      <c r="SK4" s="195"/>
      <c r="SL4" s="195"/>
      <c r="SM4" s="195"/>
      <c r="SN4" s="195"/>
      <c r="SO4" s="195"/>
      <c r="SP4" s="195"/>
      <c r="SQ4" s="195"/>
      <c r="SR4" s="195"/>
      <c r="SS4" s="195"/>
      <c r="ST4" s="195"/>
      <c r="SU4" s="195"/>
      <c r="SV4" s="195"/>
      <c r="SW4" s="195"/>
      <c r="SX4" s="195"/>
      <c r="SY4" s="195"/>
      <c r="SZ4" s="195"/>
      <c r="TA4" s="195"/>
      <c r="TB4" s="195"/>
      <c r="TC4" s="195"/>
      <c r="TD4" s="195"/>
      <c r="TE4" s="195"/>
      <c r="TF4" s="195"/>
      <c r="TG4" s="195"/>
      <c r="TH4" s="195"/>
      <c r="TI4" s="195"/>
      <c r="TJ4" s="195"/>
      <c r="TK4" s="195"/>
      <c r="TL4" s="195"/>
      <c r="TM4" s="195"/>
      <c r="TN4" s="195"/>
      <c r="TO4" s="195"/>
      <c r="TP4" s="195"/>
      <c r="TQ4" s="195"/>
      <c r="TR4" s="195"/>
      <c r="TS4" s="195"/>
      <c r="TT4" s="195"/>
      <c r="TU4" s="195"/>
      <c r="TV4" s="195"/>
      <c r="TW4" s="195"/>
      <c r="TX4" s="195"/>
      <c r="TY4" s="195"/>
      <c r="TZ4" s="195"/>
      <c r="UA4" s="195"/>
      <c r="UB4" s="195"/>
      <c r="UC4" s="195"/>
      <c r="UD4" s="195"/>
      <c r="UE4" s="195"/>
      <c r="UF4" s="195"/>
      <c r="UG4" s="195"/>
      <c r="UH4" s="195"/>
      <c r="UI4" s="195"/>
      <c r="UJ4" s="195"/>
      <c r="UK4" s="195"/>
      <c r="UL4" s="195"/>
      <c r="UM4" s="195"/>
      <c r="UN4" s="195"/>
      <c r="UO4" s="195"/>
      <c r="UP4" s="195"/>
      <c r="UQ4" s="195"/>
      <c r="UR4" s="195"/>
      <c r="US4" s="195"/>
      <c r="UT4" s="195"/>
      <c r="UU4" s="195"/>
      <c r="UV4" s="195"/>
      <c r="UW4" s="195"/>
      <c r="UX4" s="195"/>
      <c r="UY4" s="195"/>
      <c r="UZ4" s="195"/>
      <c r="VA4" s="195"/>
      <c r="VB4" s="195"/>
      <c r="VC4" s="195"/>
      <c r="VD4" s="195"/>
      <c r="VE4" s="195"/>
      <c r="VF4" s="195"/>
      <c r="VG4" s="195"/>
      <c r="VH4" s="195"/>
      <c r="VI4" s="195"/>
      <c r="VJ4" s="195"/>
      <c r="VK4" s="195"/>
      <c r="VL4" s="195"/>
      <c r="VM4" s="195"/>
      <c r="VN4" s="195"/>
      <c r="VO4" s="195"/>
      <c r="VP4" s="195"/>
      <c r="VQ4" s="195"/>
      <c r="VR4" s="195"/>
      <c r="VS4" s="195"/>
      <c r="VT4" s="195"/>
      <c r="VU4" s="195"/>
      <c r="VV4" s="195"/>
      <c r="VW4" s="195"/>
      <c r="VX4" s="195"/>
      <c r="VY4" s="195"/>
      <c r="VZ4" s="195"/>
      <c r="WA4" s="195"/>
      <c r="WB4" s="195"/>
      <c r="WC4" s="195"/>
      <c r="WD4" s="195"/>
      <c r="WE4" s="195"/>
      <c r="WF4" s="195"/>
      <c r="WG4" s="195"/>
      <c r="WH4" s="195"/>
      <c r="WI4" s="195"/>
      <c r="WJ4" s="195"/>
      <c r="WK4" s="195"/>
      <c r="WL4" s="195"/>
      <c r="WM4" s="195"/>
      <c r="WN4" s="195"/>
      <c r="WO4" s="195"/>
      <c r="WP4" s="195"/>
      <c r="WQ4" s="195"/>
      <c r="WR4" s="195"/>
      <c r="WS4" s="195"/>
      <c r="WT4" s="195"/>
      <c r="WU4" s="195"/>
      <c r="WV4" s="195"/>
      <c r="WW4" s="195"/>
      <c r="WX4" s="195"/>
      <c r="WY4" s="195"/>
      <c r="WZ4" s="195"/>
      <c r="XA4" s="195"/>
      <c r="XB4" s="195"/>
      <c r="XC4" s="195"/>
      <c r="XD4" s="195"/>
      <c r="XE4" s="195"/>
      <c r="XF4" s="195"/>
      <c r="XG4" s="195"/>
      <c r="XH4" s="195"/>
      <c r="XI4" s="195"/>
      <c r="XJ4" s="195"/>
      <c r="XK4" s="195"/>
      <c r="XL4" s="195"/>
      <c r="XM4" s="195"/>
      <c r="XN4" s="195"/>
      <c r="XO4" s="195"/>
      <c r="XP4" s="195"/>
      <c r="XQ4" s="195"/>
      <c r="XR4" s="195"/>
      <c r="XS4" s="195"/>
      <c r="XT4" s="195"/>
      <c r="XU4" s="195"/>
      <c r="XV4" s="195"/>
      <c r="XW4" s="195"/>
      <c r="XX4" s="195"/>
      <c r="XY4" s="195"/>
      <c r="XZ4" s="195"/>
      <c r="YA4" s="195"/>
      <c r="YB4" s="195"/>
      <c r="YC4" s="195"/>
      <c r="YD4" s="195"/>
      <c r="YE4" s="195"/>
      <c r="YF4" s="195"/>
      <c r="YG4" s="195"/>
      <c r="YH4" s="195"/>
      <c r="YI4" s="195"/>
      <c r="YJ4" s="195"/>
      <c r="YK4" s="195"/>
      <c r="YL4" s="195"/>
      <c r="YM4" s="195"/>
      <c r="YN4" s="195"/>
      <c r="YO4" s="195"/>
      <c r="YP4" s="195"/>
      <c r="YQ4" s="195"/>
      <c r="YR4" s="195"/>
      <c r="YS4" s="195"/>
      <c r="YT4" s="195"/>
      <c r="YU4" s="195"/>
      <c r="YV4" s="195"/>
      <c r="YW4" s="195"/>
      <c r="YX4" s="195"/>
      <c r="YY4" s="195"/>
      <c r="YZ4" s="195"/>
      <c r="ZA4" s="195"/>
      <c r="ZB4" s="195"/>
      <c r="ZC4" s="195"/>
      <c r="ZD4" s="195"/>
      <c r="ZE4" s="195"/>
      <c r="ZF4" s="195"/>
      <c r="ZG4" s="195"/>
      <c r="ZH4" s="195"/>
      <c r="ZI4" s="195"/>
      <c r="ZJ4" s="195"/>
      <c r="ZK4" s="195"/>
      <c r="ZL4" s="195"/>
      <c r="ZM4" s="195"/>
      <c r="ZN4" s="195"/>
      <c r="ZO4" s="195"/>
      <c r="ZP4" s="195"/>
      <c r="ZQ4" s="195"/>
      <c r="ZR4" s="195"/>
      <c r="ZS4" s="195"/>
      <c r="ZT4" s="195"/>
      <c r="ZU4" s="195"/>
      <c r="ZV4" s="195"/>
      <c r="ZW4" s="195"/>
      <c r="ZX4" s="195"/>
      <c r="ZY4" s="195"/>
      <c r="ZZ4" s="195"/>
      <c r="AAA4" s="195"/>
      <c r="AAB4" s="195"/>
      <c r="AAC4" s="195"/>
      <c r="AAD4" s="195"/>
      <c r="AAE4" s="195"/>
      <c r="AAF4" s="195"/>
      <c r="AAG4" s="195"/>
      <c r="AAH4" s="195"/>
      <c r="AAI4" s="195"/>
      <c r="AAJ4" s="195"/>
      <c r="AAK4" s="195"/>
      <c r="AAL4" s="195"/>
      <c r="AAM4" s="195"/>
      <c r="AAN4" s="195"/>
      <c r="AAO4" s="195"/>
      <c r="AAP4" s="195"/>
      <c r="AAQ4" s="195"/>
      <c r="AAR4" s="195"/>
      <c r="AAS4" s="195"/>
      <c r="AAT4" s="195"/>
      <c r="AAU4" s="195"/>
      <c r="AAV4" s="195"/>
      <c r="AAW4" s="195"/>
      <c r="AAX4" s="195"/>
      <c r="AAY4" s="195"/>
      <c r="AAZ4" s="195"/>
      <c r="ABA4" s="195"/>
      <c r="ABB4" s="195"/>
      <c r="ABC4" s="195"/>
      <c r="ABD4" s="195"/>
      <c r="ABE4" s="195"/>
      <c r="ABF4" s="195"/>
      <c r="ABG4" s="195"/>
      <c r="ABH4" s="195"/>
      <c r="ABI4" s="195"/>
      <c r="ABJ4" s="195"/>
      <c r="ABK4" s="195"/>
      <c r="ABL4" s="195"/>
      <c r="ABM4" s="195"/>
      <c r="ABN4" s="195"/>
      <c r="ABO4" s="195"/>
      <c r="ABP4" s="195"/>
      <c r="ABQ4" s="195"/>
      <c r="ABR4" s="195"/>
      <c r="ABS4" s="195"/>
      <c r="ABT4" s="195"/>
      <c r="ABU4" s="195"/>
      <c r="ABV4" s="195"/>
      <c r="ABW4" s="195"/>
      <c r="ABX4" s="195"/>
      <c r="ABY4" s="195"/>
      <c r="ABZ4" s="195"/>
      <c r="ACA4" s="195"/>
      <c r="ACB4" s="195"/>
      <c r="ACC4" s="195"/>
      <c r="ACD4" s="195"/>
      <c r="ACE4" s="195"/>
      <c r="ACF4" s="195"/>
      <c r="ACG4" s="195"/>
      <c r="ACH4" s="195"/>
      <c r="ACI4" s="195"/>
      <c r="ACJ4" s="195"/>
      <c r="ACK4" s="195"/>
      <c r="ACL4" s="195"/>
      <c r="ACM4" s="195"/>
      <c r="ACN4" s="195"/>
      <c r="ACO4" s="195"/>
      <c r="ACP4" s="195"/>
      <c r="ACQ4" s="195"/>
      <c r="ACR4" s="195"/>
      <c r="ACS4" s="195"/>
      <c r="ACT4" s="195"/>
      <c r="ACU4" s="195"/>
      <c r="ACV4" s="195"/>
      <c r="ACW4" s="195"/>
      <c r="ACX4" s="195"/>
      <c r="ACY4" s="195"/>
      <c r="ACZ4" s="195"/>
      <c r="ADA4" s="195"/>
      <c r="ADB4" s="195"/>
      <c r="ADC4" s="195"/>
      <c r="ADD4" s="195"/>
      <c r="ADE4" s="195"/>
      <c r="ADF4" s="195"/>
      <c r="ADG4" s="195"/>
      <c r="ADH4" s="195"/>
      <c r="ADI4" s="195"/>
      <c r="ADJ4" s="195"/>
      <c r="ADK4" s="195"/>
      <c r="ADL4" s="195"/>
      <c r="ADM4" s="195"/>
      <c r="ADN4" s="195"/>
      <c r="ADO4" s="195"/>
      <c r="ADP4" s="195"/>
      <c r="ADQ4" s="195"/>
      <c r="ADR4" s="195"/>
      <c r="ADS4" s="195"/>
      <c r="ADT4" s="195"/>
      <c r="ADU4" s="195"/>
      <c r="ADV4" s="195"/>
      <c r="ADW4" s="195"/>
      <c r="ADX4" s="195"/>
      <c r="ADY4" s="195"/>
      <c r="ADZ4" s="195"/>
      <c r="AEA4" s="195"/>
      <c r="AEB4" s="195"/>
      <c r="AEC4" s="195"/>
      <c r="AED4" s="195"/>
      <c r="AEE4" s="195"/>
      <c r="AEF4" s="195"/>
      <c r="AEG4" s="195"/>
      <c r="AEH4" s="195"/>
      <c r="AEI4" s="195"/>
      <c r="AEJ4" s="195"/>
      <c r="AEK4" s="195"/>
      <c r="AEL4" s="195"/>
      <c r="AEM4" s="195"/>
      <c r="AEN4" s="195"/>
      <c r="AEO4" s="195"/>
      <c r="AEP4" s="195"/>
      <c r="AEQ4" s="195"/>
      <c r="AER4" s="195"/>
      <c r="AES4" s="195"/>
      <c r="AET4" s="195"/>
      <c r="AEU4" s="195"/>
      <c r="AEV4" s="195"/>
      <c r="AEW4" s="195"/>
      <c r="AEX4" s="195"/>
      <c r="AEY4" s="195"/>
      <c r="AEZ4" s="195"/>
      <c r="AFA4" s="195"/>
      <c r="AFB4" s="195"/>
      <c r="AFC4" s="195"/>
      <c r="AFD4" s="195"/>
      <c r="AFE4" s="195"/>
      <c r="AFF4" s="195"/>
      <c r="AFG4" s="195"/>
      <c r="AFH4" s="195"/>
      <c r="AFI4" s="195"/>
      <c r="AFJ4" s="195"/>
      <c r="AFK4" s="195"/>
      <c r="AFL4" s="195"/>
      <c r="AFM4" s="195"/>
      <c r="AFN4" s="195"/>
      <c r="AFO4" s="195"/>
      <c r="AFP4" s="195"/>
      <c r="AFQ4" s="195"/>
      <c r="AFR4" s="195"/>
      <c r="AFS4" s="195"/>
      <c r="AFT4" s="195"/>
      <c r="AFU4" s="195"/>
      <c r="AFV4" s="195"/>
      <c r="AFW4" s="195"/>
      <c r="AFX4" s="195"/>
      <c r="AFY4" s="195"/>
      <c r="AFZ4" s="195"/>
      <c r="AGA4" s="195"/>
      <c r="AGB4" s="195"/>
      <c r="AGC4" s="195"/>
      <c r="AGD4" s="195"/>
      <c r="AGE4" s="195"/>
      <c r="AGF4" s="195"/>
      <c r="AGG4" s="195"/>
      <c r="AGH4" s="195"/>
      <c r="AGI4" s="195"/>
      <c r="AGJ4" s="195"/>
      <c r="AGK4" s="195"/>
      <c r="AGL4" s="195"/>
      <c r="AGM4" s="195"/>
      <c r="AGN4" s="195"/>
      <c r="AGO4" s="195"/>
      <c r="AGP4" s="195"/>
      <c r="AGQ4" s="195"/>
      <c r="AGR4" s="195"/>
      <c r="AGS4" s="195"/>
      <c r="AGT4" s="195"/>
      <c r="AGU4" s="195"/>
      <c r="AGV4" s="195"/>
      <c r="AGW4" s="195"/>
      <c r="AGX4" s="195"/>
      <c r="AGY4" s="195"/>
      <c r="AGZ4" s="195"/>
      <c r="AHA4" s="195"/>
      <c r="AHB4" s="195"/>
      <c r="AHC4" s="195"/>
      <c r="AHD4" s="195"/>
      <c r="AHE4" s="195"/>
      <c r="AHF4" s="195"/>
      <c r="AHG4" s="195"/>
      <c r="AHH4" s="195"/>
      <c r="AHI4" s="195"/>
      <c r="AHJ4" s="195"/>
      <c r="AHK4" s="195"/>
      <c r="AHL4" s="195"/>
      <c r="AHM4" s="195"/>
      <c r="AHN4" s="195"/>
      <c r="AHO4" s="195"/>
      <c r="AHP4" s="195"/>
      <c r="AHQ4" s="195"/>
      <c r="AHR4" s="195"/>
      <c r="AHS4" s="195"/>
      <c r="AHT4" s="195"/>
      <c r="AHU4" s="195"/>
      <c r="AHV4" s="195"/>
      <c r="AHW4" s="195"/>
      <c r="AHX4" s="195"/>
      <c r="AHY4" s="195"/>
      <c r="AHZ4" s="195"/>
      <c r="AIA4" s="195"/>
      <c r="AIB4" s="195"/>
      <c r="AIC4" s="195"/>
      <c r="AID4" s="195"/>
      <c r="AIE4" s="195"/>
      <c r="AIF4" s="195"/>
      <c r="AIG4" s="195"/>
      <c r="AIH4" s="195"/>
      <c r="AII4" s="195"/>
      <c r="AIJ4" s="195"/>
      <c r="AIK4" s="195"/>
      <c r="AIL4" s="195"/>
      <c r="AIM4" s="195"/>
      <c r="AIN4" s="195"/>
      <c r="AIO4" s="195"/>
      <c r="AIP4" s="195"/>
      <c r="AIQ4" s="195"/>
      <c r="AIR4" s="195"/>
      <c r="AIS4" s="195"/>
      <c r="AIT4" s="195"/>
      <c r="AIU4" s="195"/>
      <c r="AIV4" s="195"/>
      <c r="AIW4" s="195"/>
      <c r="AIX4" s="195"/>
      <c r="AIY4" s="195"/>
      <c r="AIZ4" s="195"/>
      <c r="AJA4" s="195"/>
      <c r="AJB4" s="195"/>
      <c r="AJC4" s="195"/>
      <c r="AJD4" s="195"/>
      <c r="AJE4" s="195"/>
      <c r="AJF4" s="195"/>
      <c r="AJG4" s="195"/>
      <c r="AJH4" s="195"/>
      <c r="AJI4" s="195"/>
      <c r="AJJ4" s="195"/>
      <c r="AJK4" s="195"/>
      <c r="AJL4" s="195"/>
      <c r="AJM4" s="195"/>
      <c r="AJN4" s="195"/>
      <c r="AJO4" s="195"/>
      <c r="AJP4" s="195"/>
      <c r="AJQ4" s="195"/>
      <c r="AJR4" s="195"/>
      <c r="AJS4" s="195"/>
      <c r="AJT4" s="195"/>
      <c r="AJU4" s="195"/>
      <c r="AJV4" s="195"/>
      <c r="AJW4" s="195"/>
      <c r="AJX4" s="195"/>
      <c r="AJY4" s="195"/>
      <c r="AJZ4" s="195"/>
      <c r="AKA4" s="195"/>
      <c r="AKB4" s="195"/>
      <c r="AKC4" s="195"/>
      <c r="AKD4" s="195"/>
      <c r="AKE4" s="195"/>
      <c r="AKF4" s="195"/>
      <c r="AKG4" s="195"/>
      <c r="AKH4" s="195"/>
      <c r="AKI4" s="195"/>
      <c r="AKJ4" s="195"/>
      <c r="AKK4" s="195"/>
      <c r="AKL4" s="195"/>
      <c r="AKM4" s="195"/>
      <c r="AKN4" s="195"/>
      <c r="AKO4" s="195"/>
      <c r="AKP4" s="195"/>
      <c r="AKQ4" s="195"/>
      <c r="AKR4" s="195"/>
      <c r="AKS4" s="195"/>
      <c r="AKT4" s="195"/>
      <c r="AKU4" s="195"/>
      <c r="AKV4" s="195"/>
      <c r="AKW4" s="195"/>
      <c r="AKX4" s="195"/>
      <c r="AKY4" s="195"/>
      <c r="AKZ4" s="195"/>
      <c r="ALA4" s="195"/>
      <c r="ALB4" s="195"/>
      <c r="ALC4" s="195"/>
      <c r="ALD4" s="195"/>
      <c r="ALE4" s="195"/>
      <c r="ALF4" s="195"/>
      <c r="ALG4" s="195"/>
      <c r="ALH4" s="195"/>
      <c r="ALI4" s="195"/>
      <c r="ALJ4" s="195"/>
    </row>
    <row r="5" spans="1:998" ht="12.75" customHeight="1" x14ac:dyDescent="0.25">
      <c r="A5" s="309" t="s">
        <v>6</v>
      </c>
      <c r="B5" s="310" t="s">
        <v>721</v>
      </c>
      <c r="C5" s="311" t="s">
        <v>722</v>
      </c>
      <c r="D5" s="309" t="s">
        <v>723</v>
      </c>
      <c r="E5" s="312" t="s">
        <v>724</v>
      </c>
      <c r="F5" s="313"/>
      <c r="G5" s="312" t="s">
        <v>725</v>
      </c>
      <c r="H5" s="313"/>
      <c r="I5" s="312" t="s">
        <v>726</v>
      </c>
      <c r="J5" s="313"/>
      <c r="K5" s="312" t="s">
        <v>727</v>
      </c>
      <c r="L5" s="313"/>
      <c r="M5" s="309" t="s">
        <v>732</v>
      </c>
      <c r="N5" s="309"/>
      <c r="O5" s="309" t="s">
        <v>733</v>
      </c>
      <c r="P5" s="309"/>
      <c r="Q5" s="309" t="s">
        <v>734</v>
      </c>
      <c r="R5" s="309"/>
      <c r="S5" s="309" t="s">
        <v>735</v>
      </c>
      <c r="T5" s="309"/>
      <c r="U5" s="309" t="s">
        <v>736</v>
      </c>
      <c r="V5" s="309"/>
      <c r="W5" s="309" t="s">
        <v>737</v>
      </c>
      <c r="X5" s="309"/>
      <c r="Y5" s="309" t="s">
        <v>738</v>
      </c>
      <c r="Z5" s="309"/>
      <c r="AA5" s="309" t="s">
        <v>739</v>
      </c>
      <c r="AB5" s="309"/>
    </row>
    <row r="6" spans="1:998" ht="25.5" customHeight="1" x14ac:dyDescent="0.25">
      <c r="A6" s="309"/>
      <c r="B6" s="310"/>
      <c r="C6" s="311"/>
      <c r="D6" s="309"/>
      <c r="E6" s="198" t="s">
        <v>728</v>
      </c>
      <c r="F6" s="198" t="s">
        <v>723</v>
      </c>
      <c r="G6" s="198" t="s">
        <v>728</v>
      </c>
      <c r="H6" s="198" t="s">
        <v>723</v>
      </c>
      <c r="I6" s="198" t="s">
        <v>728</v>
      </c>
      <c r="J6" s="198" t="s">
        <v>723</v>
      </c>
      <c r="K6" s="198" t="s">
        <v>728</v>
      </c>
      <c r="L6" s="198" t="s">
        <v>723</v>
      </c>
      <c r="M6" s="198" t="s">
        <v>728</v>
      </c>
      <c r="N6" s="198" t="s">
        <v>723</v>
      </c>
      <c r="O6" s="198" t="s">
        <v>728</v>
      </c>
      <c r="P6" s="198" t="s">
        <v>723</v>
      </c>
      <c r="Q6" s="198" t="s">
        <v>728</v>
      </c>
      <c r="R6" s="198" t="s">
        <v>723</v>
      </c>
      <c r="S6" s="198" t="s">
        <v>728</v>
      </c>
      <c r="T6" s="198" t="s">
        <v>723</v>
      </c>
      <c r="U6" s="198" t="s">
        <v>728</v>
      </c>
      <c r="V6" s="198" t="s">
        <v>723</v>
      </c>
      <c r="W6" s="198" t="s">
        <v>728</v>
      </c>
      <c r="X6" s="198" t="s">
        <v>723</v>
      </c>
      <c r="Y6" s="198" t="s">
        <v>728</v>
      </c>
      <c r="Z6" s="198" t="s">
        <v>723</v>
      </c>
      <c r="AA6" s="198" t="s">
        <v>728</v>
      </c>
      <c r="AB6" s="198" t="s">
        <v>723</v>
      </c>
    </row>
    <row r="7" spans="1:998" ht="12.75" customHeight="1" x14ac:dyDescent="0.25">
      <c r="A7" s="199" t="str">
        <f>'Resumo do Orçamento'!A5</f>
        <v xml:space="preserve"> 1 </v>
      </c>
      <c r="B7" s="200" t="str">
        <f>VLOOKUP(A7,'Resumo do Orçamento'!A:K,4,FALSE)</f>
        <v>ADMINISTRAÇÃO LOCAL</v>
      </c>
      <c r="C7" s="201">
        <f>VLOOKUP(A7,'Resumo do Orçamento'!A:K,10,FALSE)</f>
        <v>425844.72</v>
      </c>
      <c r="D7" s="202"/>
      <c r="E7" s="203">
        <v>42584.47</v>
      </c>
      <c r="F7" s="204">
        <f>E7/$C7</f>
        <v>0.1</v>
      </c>
      <c r="G7" s="203">
        <v>42584.47</v>
      </c>
      <c r="H7" s="204">
        <f>G7/$C7</f>
        <v>0.1</v>
      </c>
      <c r="I7" s="203">
        <v>42584.47</v>
      </c>
      <c r="J7" s="204">
        <f>I7/$C7</f>
        <v>0.1</v>
      </c>
      <c r="K7" s="203">
        <v>34067.58</v>
      </c>
      <c r="L7" s="204">
        <f>K7/$C7</f>
        <v>0.08</v>
      </c>
      <c r="M7" s="203">
        <v>34067.58</v>
      </c>
      <c r="N7" s="204">
        <f>M7/$C7</f>
        <v>0.08</v>
      </c>
      <c r="O7" s="203">
        <v>34067.58</v>
      </c>
      <c r="P7" s="204">
        <f>O7/$C7</f>
        <v>0.08</v>
      </c>
      <c r="Q7" s="203">
        <v>34067.58</v>
      </c>
      <c r="R7" s="204">
        <f>Q7/$C7</f>
        <v>0.08</v>
      </c>
      <c r="S7" s="203">
        <v>34067.58</v>
      </c>
      <c r="T7" s="204">
        <f>S7/$C7</f>
        <v>0.08</v>
      </c>
      <c r="U7" s="203">
        <v>34067.58</v>
      </c>
      <c r="V7" s="204">
        <f>U7/$C7</f>
        <v>0.08</v>
      </c>
      <c r="W7" s="203">
        <v>34067.58</v>
      </c>
      <c r="X7" s="204">
        <f>W7/$C7</f>
        <v>0.08</v>
      </c>
      <c r="Y7" s="203">
        <v>34067.58</v>
      </c>
      <c r="Z7" s="204">
        <f>Y7/$C7</f>
        <v>0.08</v>
      </c>
      <c r="AA7" s="215">
        <v>25550.67</v>
      </c>
      <c r="AB7" s="204">
        <f>AA7/$C7</f>
        <v>0.06</v>
      </c>
      <c r="AC7" s="214">
        <f t="shared" ref="AC7:AD11" si="0">E7+G7+I7+K7+M7+O7+Q7+S7+U7+W7+Y7+AA7</f>
        <v>425844.72</v>
      </c>
      <c r="AD7" s="205">
        <f t="shared" si="0"/>
        <v>1</v>
      </c>
      <c r="AE7" s="197" t="b">
        <f>AC7=C7</f>
        <v>1</v>
      </c>
      <c r="AF7" s="214">
        <f>AC7-C7</f>
        <v>0</v>
      </c>
    </row>
    <row r="8" spans="1:998" ht="12.75" customHeight="1" x14ac:dyDescent="0.25">
      <c r="A8" s="199" t="str">
        <f>'Resumo do Orçamento'!A6</f>
        <v xml:space="preserve"> 2 </v>
      </c>
      <c r="B8" s="200" t="str">
        <f>VLOOKUP(A8,'Resumo do Orçamento'!A:K,4,FALSE)</f>
        <v>SERVIÇOS PRELIMINARES</v>
      </c>
      <c r="C8" s="201">
        <f>VLOOKUP(A8,'Resumo do Orçamento'!A:K,10,FALSE)</f>
        <v>108013.71</v>
      </c>
      <c r="D8" s="202">
        <v>1</v>
      </c>
      <c r="E8" s="203">
        <v>54006.86</v>
      </c>
      <c r="F8" s="204">
        <f t="shared" ref="F8:H10" si="1">E8/$C8</f>
        <v>0.5</v>
      </c>
      <c r="G8" s="203">
        <v>10801.37</v>
      </c>
      <c r="H8" s="204">
        <f t="shared" si="1"/>
        <v>0.1</v>
      </c>
      <c r="I8" s="203">
        <v>10801.37</v>
      </c>
      <c r="J8" s="204">
        <f>I8/$C8</f>
        <v>0.1</v>
      </c>
      <c r="K8" s="203">
        <v>10801.37</v>
      </c>
      <c r="L8" s="204">
        <f>K8/$C8</f>
        <v>0.1</v>
      </c>
      <c r="M8" s="203">
        <v>10801.37</v>
      </c>
      <c r="N8" s="204">
        <f>M8/$C8</f>
        <v>0.1</v>
      </c>
      <c r="O8" s="203">
        <v>10801.37</v>
      </c>
      <c r="P8" s="204">
        <f>O8/$C8</f>
        <v>0.1</v>
      </c>
      <c r="Q8" s="203"/>
      <c r="R8" s="204">
        <f>Q8/$C8</f>
        <v>0</v>
      </c>
      <c r="S8" s="203"/>
      <c r="T8" s="204">
        <f>S8/$C8</f>
        <v>0</v>
      </c>
      <c r="U8" s="203"/>
      <c r="V8" s="204">
        <f>U8/$C8</f>
        <v>0</v>
      </c>
      <c r="W8" s="203"/>
      <c r="X8" s="204">
        <f>W8/$C8</f>
        <v>0</v>
      </c>
      <c r="Y8" s="203"/>
      <c r="Z8" s="204">
        <f>Y8/$C8</f>
        <v>0</v>
      </c>
      <c r="AA8" s="203"/>
      <c r="AB8" s="204">
        <f>AA8/$C8</f>
        <v>0</v>
      </c>
      <c r="AC8" s="214">
        <f t="shared" si="0"/>
        <v>108013.71</v>
      </c>
      <c r="AD8" s="205">
        <f t="shared" si="0"/>
        <v>1</v>
      </c>
      <c r="AE8" s="197" t="b">
        <f>AC8=C8</f>
        <v>1</v>
      </c>
      <c r="AF8" s="214">
        <f>AC8-C8</f>
        <v>0</v>
      </c>
    </row>
    <row r="9" spans="1:998" ht="12.75" customHeight="1" x14ac:dyDescent="0.25">
      <c r="A9" s="199" t="str">
        <f>'Resumo do Orçamento'!A7</f>
        <v xml:space="preserve"> 3 </v>
      </c>
      <c r="B9" s="200" t="str">
        <f>VLOOKUP(A9,'Resumo do Orçamento'!A:K,4,FALSE)</f>
        <v>BAIRRO MANGABEIRAS</v>
      </c>
      <c r="C9" s="201">
        <f>VLOOKUP(A9,'Resumo do Orçamento'!A:K,10,FALSE)</f>
        <v>7781944.8700000001</v>
      </c>
      <c r="D9" s="202">
        <v>1</v>
      </c>
      <c r="E9" s="203">
        <v>705419.66</v>
      </c>
      <c r="F9" s="204">
        <f t="shared" si="1"/>
        <v>9.06E-2</v>
      </c>
      <c r="G9" s="203">
        <v>705419.66</v>
      </c>
      <c r="H9" s="204">
        <f t="shared" si="1"/>
        <v>9.06E-2</v>
      </c>
      <c r="I9" s="203">
        <v>705419.66</v>
      </c>
      <c r="J9" s="204">
        <f>I9/$C9</f>
        <v>9.06E-2</v>
      </c>
      <c r="K9" s="203">
        <v>705419.66</v>
      </c>
      <c r="L9" s="204">
        <f>K9/$C9</f>
        <v>9.06E-2</v>
      </c>
      <c r="M9" s="203">
        <v>705419.66</v>
      </c>
      <c r="N9" s="204">
        <f>M9/$C9</f>
        <v>9.06E-2</v>
      </c>
      <c r="O9" s="203">
        <v>705419.66</v>
      </c>
      <c r="P9" s="204">
        <f>O9/$C9</f>
        <v>9.06E-2</v>
      </c>
      <c r="Q9" s="203">
        <v>610999.76</v>
      </c>
      <c r="R9" s="204">
        <f>Q9/$C9</f>
        <v>7.85E-2</v>
      </c>
      <c r="S9" s="203">
        <v>789531.45</v>
      </c>
      <c r="T9" s="204">
        <f>S9/$C9</f>
        <v>0.10150000000000001</v>
      </c>
      <c r="U9" s="203">
        <v>789531.45</v>
      </c>
      <c r="V9" s="204">
        <f>U9/$C9</f>
        <v>0.10150000000000001</v>
      </c>
      <c r="W9" s="203">
        <v>672871.36</v>
      </c>
      <c r="X9" s="204">
        <f>W9/$C9</f>
        <v>8.6499999999999994E-2</v>
      </c>
      <c r="Y9" s="203">
        <v>490842.33</v>
      </c>
      <c r="Z9" s="204">
        <f>Y9/$C9</f>
        <v>6.3100000000000003E-2</v>
      </c>
      <c r="AA9" s="203">
        <v>195650.56</v>
      </c>
      <c r="AB9" s="204">
        <f>AA9/$C9</f>
        <v>2.5100000000000001E-2</v>
      </c>
      <c r="AC9" s="214">
        <f t="shared" si="0"/>
        <v>7781944.8700000001</v>
      </c>
      <c r="AD9" s="205">
        <f t="shared" si="0"/>
        <v>0.99980000000000002</v>
      </c>
      <c r="AE9" s="197" t="b">
        <f>AC9=C9</f>
        <v>1</v>
      </c>
      <c r="AF9" s="214">
        <f>AC9-C9</f>
        <v>0</v>
      </c>
    </row>
    <row r="10" spans="1:998" ht="12.75" customHeight="1" x14ac:dyDescent="0.25">
      <c r="A10" s="199" t="str">
        <f>'Resumo do Orçamento'!A12</f>
        <v xml:space="preserve"> 4 </v>
      </c>
      <c r="B10" s="200" t="str">
        <f>VLOOKUP(A10,'Resumo do Orçamento'!A:K,4,FALSE)</f>
        <v>BAIRRO DEPUTADO NEZINHO</v>
      </c>
      <c r="C10" s="201">
        <f>VLOOKUP(A10,'Resumo do Orçamento'!A:K,10,FALSE)</f>
        <v>3822592.06</v>
      </c>
      <c r="D10" s="202">
        <v>1</v>
      </c>
      <c r="E10" s="203">
        <v>301454.84999999998</v>
      </c>
      <c r="F10" s="204">
        <f t="shared" si="1"/>
        <v>7.8899999999999998E-2</v>
      </c>
      <c r="G10" s="203">
        <v>301454.84999999998</v>
      </c>
      <c r="H10" s="204">
        <f t="shared" si="1"/>
        <v>7.8899999999999998E-2</v>
      </c>
      <c r="I10" s="203">
        <v>301454.84999999998</v>
      </c>
      <c r="J10" s="204">
        <f>I10/$C10</f>
        <v>7.8899999999999998E-2</v>
      </c>
      <c r="K10" s="203">
        <v>301454.84999999998</v>
      </c>
      <c r="L10" s="204">
        <f>K10/$C10</f>
        <v>7.8899999999999998E-2</v>
      </c>
      <c r="M10" s="203">
        <v>301454.84999999998</v>
      </c>
      <c r="N10" s="204">
        <f>M10/$C10</f>
        <v>7.8899999999999998E-2</v>
      </c>
      <c r="O10" s="203">
        <v>301454.84999999998</v>
      </c>
      <c r="P10" s="204">
        <f>O10/$C10</f>
        <v>7.8899999999999998E-2</v>
      </c>
      <c r="Q10" s="203">
        <v>301454.84999999998</v>
      </c>
      <c r="R10" s="204">
        <f>Q10/$C10</f>
        <v>7.8899999999999998E-2</v>
      </c>
      <c r="S10" s="203">
        <v>301454.84999999998</v>
      </c>
      <c r="T10" s="204">
        <f>S10/$C10</f>
        <v>7.8899999999999998E-2</v>
      </c>
      <c r="U10" s="203">
        <v>301454.84999999998</v>
      </c>
      <c r="V10" s="204">
        <f>U10/$C10</f>
        <v>7.8899999999999998E-2</v>
      </c>
      <c r="W10" s="203">
        <v>301454.84999999998</v>
      </c>
      <c r="X10" s="204">
        <f>W10/$C10</f>
        <v>7.8899999999999998E-2</v>
      </c>
      <c r="Y10" s="203">
        <v>456184.31</v>
      </c>
      <c r="Z10" s="204">
        <f>Y10/$C10</f>
        <v>0.1193</v>
      </c>
      <c r="AA10" s="203">
        <v>351859.25</v>
      </c>
      <c r="AB10" s="204">
        <f>AA10/$C10</f>
        <v>9.1999999999999998E-2</v>
      </c>
      <c r="AC10" s="214">
        <f t="shared" si="0"/>
        <v>3822592.06</v>
      </c>
      <c r="AD10" s="205">
        <f t="shared" si="0"/>
        <v>1.0003</v>
      </c>
      <c r="AE10" s="197" t="b">
        <f>AC10=C10</f>
        <v>1</v>
      </c>
      <c r="AF10" s="214">
        <f>AC10-C10</f>
        <v>0</v>
      </c>
    </row>
    <row r="11" spans="1:998" x14ac:dyDescent="0.25">
      <c r="A11" s="308" t="s">
        <v>729</v>
      </c>
      <c r="B11" s="308"/>
      <c r="C11" s="206">
        <f>SUM(C7:C10)</f>
        <v>12138395.359999999</v>
      </c>
      <c r="D11" s="207">
        <v>1</v>
      </c>
      <c r="E11" s="208">
        <f>SUM(E7:E10)</f>
        <v>1103465.8400000001</v>
      </c>
      <c r="F11" s="209">
        <f>E11/C11</f>
        <v>9.0899999999999995E-2</v>
      </c>
      <c r="G11" s="208">
        <f>SUM(G7:G10)</f>
        <v>1060260.3500000001</v>
      </c>
      <c r="H11" s="209">
        <f>G11/$C$11</f>
        <v>8.7300000000000003E-2</v>
      </c>
      <c r="I11" s="208">
        <f>SUM(I7:I10)</f>
        <v>1060260.3500000001</v>
      </c>
      <c r="J11" s="209">
        <f>I11/$C$11</f>
        <v>8.7300000000000003E-2</v>
      </c>
      <c r="K11" s="208">
        <f>SUM(K7:K10)</f>
        <v>1051743.46</v>
      </c>
      <c r="L11" s="209">
        <f>K11/C11</f>
        <v>8.6599999999999996E-2</v>
      </c>
      <c r="M11" s="208">
        <f>SUM(M7:M10)</f>
        <v>1051743.46</v>
      </c>
      <c r="N11" s="209">
        <f>M11/C11</f>
        <v>8.6599999999999996E-2</v>
      </c>
      <c r="O11" s="208">
        <f>SUM(O7:O10)</f>
        <v>1051743.46</v>
      </c>
      <c r="P11" s="209">
        <f>O11/$C$11</f>
        <v>8.6599999999999996E-2</v>
      </c>
      <c r="Q11" s="208">
        <f>SUM(Q7:Q10)</f>
        <v>946522.19</v>
      </c>
      <c r="R11" s="209">
        <f>Q11/$C$11</f>
        <v>7.8E-2</v>
      </c>
      <c r="S11" s="208">
        <f>SUM(S7:S10)</f>
        <v>1125053.8799999999</v>
      </c>
      <c r="T11" s="209">
        <f>S11/$C$11</f>
        <v>9.2700000000000005E-2</v>
      </c>
      <c r="U11" s="208">
        <f>SUM(U7:U10)</f>
        <v>1125053.8799999999</v>
      </c>
      <c r="V11" s="209">
        <f>U11/$C$11</f>
        <v>9.2700000000000005E-2</v>
      </c>
      <c r="W11" s="208">
        <f>SUM(W7:W10)</f>
        <v>1008393.79</v>
      </c>
      <c r="X11" s="209">
        <f>W11/$C$11</f>
        <v>8.3099999999999993E-2</v>
      </c>
      <c r="Y11" s="208">
        <f>SUM(Y7:Y10)</f>
        <v>981094.22</v>
      </c>
      <c r="Z11" s="209">
        <f>Y11/$C$11</f>
        <v>8.0799999999999997E-2</v>
      </c>
      <c r="AA11" s="208">
        <v>573060.48</v>
      </c>
      <c r="AB11" s="209">
        <f>AA11/$C$11</f>
        <v>4.7199999999999999E-2</v>
      </c>
      <c r="AC11" s="214">
        <f t="shared" si="0"/>
        <v>12138395.359999999</v>
      </c>
      <c r="AD11" s="205">
        <f t="shared" si="0"/>
        <v>0.99980000000000002</v>
      </c>
      <c r="AE11" s="197" t="b">
        <f>AC11=C11</f>
        <v>1</v>
      </c>
      <c r="AF11" s="214">
        <f>AC11-C11</f>
        <v>0</v>
      </c>
    </row>
    <row r="12" spans="1:998" x14ac:dyDescent="0.25">
      <c r="A12" s="308" t="s">
        <v>730</v>
      </c>
      <c r="B12" s="308"/>
      <c r="C12" s="210"/>
      <c r="D12" s="207"/>
      <c r="E12" s="208">
        <f>E11</f>
        <v>1103465.8400000001</v>
      </c>
      <c r="F12" s="209">
        <f>F11</f>
        <v>9.0899999999999995E-2</v>
      </c>
      <c r="G12" s="208">
        <f t="shared" ref="G12:N12" si="2">G11+E12</f>
        <v>2163726.19</v>
      </c>
      <c r="H12" s="209">
        <f t="shared" si="2"/>
        <v>0.1782</v>
      </c>
      <c r="I12" s="208">
        <f t="shared" si="2"/>
        <v>3223986.54</v>
      </c>
      <c r="J12" s="209">
        <f t="shared" si="2"/>
        <v>0.26550000000000001</v>
      </c>
      <c r="K12" s="208">
        <f t="shared" si="2"/>
        <v>4275730</v>
      </c>
      <c r="L12" s="209">
        <f t="shared" si="2"/>
        <v>0.35210000000000002</v>
      </c>
      <c r="M12" s="208">
        <f t="shared" si="2"/>
        <v>5327473.46</v>
      </c>
      <c r="N12" s="209">
        <f t="shared" si="2"/>
        <v>0.43869999999999998</v>
      </c>
      <c r="O12" s="208">
        <f t="shared" ref="O12:AA12" si="3">O11+M12</f>
        <v>6379216.9199999999</v>
      </c>
      <c r="P12" s="209">
        <f t="shared" si="3"/>
        <v>0.52529999999999999</v>
      </c>
      <c r="Q12" s="208">
        <f t="shared" si="3"/>
        <v>7325739.1100000003</v>
      </c>
      <c r="R12" s="209">
        <f t="shared" si="3"/>
        <v>0.60329999999999995</v>
      </c>
      <c r="S12" s="208">
        <f t="shared" si="3"/>
        <v>8450792.9900000002</v>
      </c>
      <c r="T12" s="209">
        <f t="shared" si="3"/>
        <v>0.69599999999999995</v>
      </c>
      <c r="U12" s="208">
        <f t="shared" si="3"/>
        <v>9575846.8699999992</v>
      </c>
      <c r="V12" s="209">
        <f t="shared" si="3"/>
        <v>0.78869999999999996</v>
      </c>
      <c r="W12" s="208">
        <f t="shared" si="3"/>
        <v>10584240.66</v>
      </c>
      <c r="X12" s="209">
        <f t="shared" si="3"/>
        <v>0.87180000000000002</v>
      </c>
      <c r="Y12" s="208">
        <f t="shared" si="3"/>
        <v>11565334.880000001</v>
      </c>
      <c r="Z12" s="209">
        <f t="shared" si="3"/>
        <v>0.9526</v>
      </c>
      <c r="AA12" s="208">
        <f t="shared" si="3"/>
        <v>12138395.359999999</v>
      </c>
      <c r="AB12" s="209">
        <f>AA12/C11</f>
        <v>1</v>
      </c>
    </row>
    <row r="15" spans="1:998" ht="12.75" customHeight="1" x14ac:dyDescent="0.25">
      <c r="N15" s="197" t="s">
        <v>731</v>
      </c>
      <c r="P15" s="197" t="s">
        <v>731</v>
      </c>
      <c r="R15" s="197" t="s">
        <v>731</v>
      </c>
      <c r="T15" s="197" t="s">
        <v>731</v>
      </c>
      <c r="V15" s="197" t="s">
        <v>731</v>
      </c>
      <c r="X15" s="197" t="s">
        <v>731</v>
      </c>
      <c r="Z15" s="197" t="s">
        <v>731</v>
      </c>
      <c r="AB15" s="197" t="s">
        <v>731</v>
      </c>
      <c r="AD15" s="214">
        <f>AF10/2</f>
        <v>0</v>
      </c>
    </row>
    <row r="16" spans="1:998" ht="12.75" customHeight="1" x14ac:dyDescent="0.25">
      <c r="F16" s="205"/>
      <c r="G16" s="211"/>
    </row>
    <row r="17" spans="5:7" ht="12.75" customHeight="1" x14ac:dyDescent="0.25">
      <c r="E17" s="211"/>
      <c r="F17" s="205"/>
      <c r="G17" s="211"/>
    </row>
  </sheetData>
  <mergeCells count="22">
    <mergeCell ref="A1:AB1"/>
    <mergeCell ref="B2:C2"/>
    <mergeCell ref="B3:C3"/>
    <mergeCell ref="B4:C4"/>
    <mergeCell ref="A11:B11"/>
    <mergeCell ref="Y5:Z5"/>
    <mergeCell ref="AA5:AB5"/>
    <mergeCell ref="Q5:R5"/>
    <mergeCell ref="S5:T5"/>
    <mergeCell ref="U5:V5"/>
    <mergeCell ref="W5:X5"/>
    <mergeCell ref="A12:B12"/>
    <mergeCell ref="O5:P5"/>
    <mergeCell ref="A5:A6"/>
    <mergeCell ref="B5:B6"/>
    <mergeCell ref="C5:C6"/>
    <mergeCell ref="D5:D6"/>
    <mergeCell ref="E5:F5"/>
    <mergeCell ref="G5:H5"/>
    <mergeCell ref="I5:J5"/>
    <mergeCell ref="K5:L5"/>
    <mergeCell ref="M5:N5"/>
  </mergeCells>
  <printOptions horizontalCentered="1"/>
  <pageMargins left="0.19685039370078741" right="0.19685039370078741" top="0.39370078740157483" bottom="0.39370078740157483" header="0.19685039370078741" footer="0.19685039370078741"/>
  <pageSetup paperSize="9" scale="63" orientation="landscape" verticalDpi="300" r:id="rId1"/>
  <headerFooter>
    <oddFooter>Página &amp;P de &amp;N</oddFooter>
  </headerFooter>
  <colBreaks count="1" manualBreakCount="1">
    <brk id="15" max="11" man="1"/>
  </colBreaks>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WA60"/>
  <sheetViews>
    <sheetView showGridLines="0" tabSelected="1" showOutlineSymbols="0" topLeftCell="I19" zoomScale="75" zoomScaleNormal="75" workbookViewId="0">
      <selection activeCell="JN24" sqref="JN24"/>
    </sheetView>
  </sheetViews>
  <sheetFormatPr defaultColWidth="8.25" defaultRowHeight="12.75" zeroHeight="1" x14ac:dyDescent="0.2"/>
  <cols>
    <col min="1" max="1" width="27.25" style="130" hidden="1" customWidth="1"/>
    <col min="2" max="3" width="8.25" style="130" hidden="1"/>
    <col min="4" max="4" width="21.25" style="130" hidden="1" customWidth="1"/>
    <col min="5" max="8" width="8.25" style="130" hidden="1"/>
    <col min="9" max="14" width="9.625" style="130" customWidth="1"/>
    <col min="15" max="15" width="11.625" style="130" customWidth="1"/>
    <col min="16" max="18" width="9.625" style="130" customWidth="1"/>
    <col min="19" max="19" width="3.25" style="130" customWidth="1"/>
    <col min="20" max="20" width="26.625" style="130" hidden="1" customWidth="1"/>
    <col min="21" max="21" width="12.25" style="130" hidden="1" customWidth="1"/>
    <col min="22" max="264" width="8.25" style="130" hidden="1"/>
    <col min="265" max="270" width="9.625" style="130" customWidth="1"/>
    <col min="271" max="271" width="11.625" style="130" customWidth="1"/>
    <col min="272" max="274" width="9.625" style="130" customWidth="1"/>
    <col min="275" max="275" width="3.25" style="130" customWidth="1"/>
    <col min="276" max="520" width="8.25" style="130" hidden="1"/>
    <col min="521" max="526" width="9.625" style="130" customWidth="1"/>
    <col min="527" max="527" width="11.625" style="130" customWidth="1"/>
    <col min="528" max="530" width="9.625" style="130" customWidth="1"/>
    <col min="531" max="531" width="3.25" style="130" customWidth="1"/>
    <col min="532" max="776" width="8.25" style="130" hidden="1"/>
    <col min="777" max="782" width="9.625" style="130" customWidth="1"/>
    <col min="783" max="783" width="11.625" style="130" customWidth="1"/>
    <col min="784" max="786" width="9.625" style="130" customWidth="1"/>
    <col min="787" max="787" width="3.25" style="130" customWidth="1"/>
    <col min="788" max="1032" width="8.25" style="130" hidden="1"/>
    <col min="1033" max="1038" width="9.625" style="130" customWidth="1"/>
    <col min="1039" max="1039" width="11.625" style="130" customWidth="1"/>
    <col min="1040" max="1042" width="9.625" style="130" customWidth="1"/>
    <col min="1043" max="1043" width="3.25" style="130" customWidth="1"/>
    <col min="1044" max="1288" width="8.25" style="130" hidden="1"/>
    <col min="1289" max="1294" width="9.625" style="130" customWidth="1"/>
    <col min="1295" max="1295" width="11.625" style="130" customWidth="1"/>
    <col min="1296" max="1298" width="9.625" style="130" customWidth="1"/>
    <col min="1299" max="1299" width="3.25" style="130" customWidth="1"/>
    <col min="1300" max="1544" width="8.25" style="130" hidden="1"/>
    <col min="1545" max="1550" width="9.625" style="130" customWidth="1"/>
    <col min="1551" max="1551" width="11.625" style="130" customWidth="1"/>
    <col min="1552" max="1554" width="9.625" style="130" customWidth="1"/>
    <col min="1555" max="1555" width="3.25" style="130" customWidth="1"/>
    <col min="1556" max="1800" width="8.25" style="130" hidden="1"/>
    <col min="1801" max="1806" width="9.625" style="130" customWidth="1"/>
    <col min="1807" max="1807" width="11.625" style="130" customWidth="1"/>
    <col min="1808" max="1810" width="9.625" style="130" customWidth="1"/>
    <col min="1811" max="1811" width="3.25" style="130" customWidth="1"/>
    <col min="1812" max="2056" width="8.25" style="130" hidden="1"/>
    <col min="2057" max="2062" width="9.625" style="130" customWidth="1"/>
    <col min="2063" max="2063" width="11.625" style="130" customWidth="1"/>
    <col min="2064" max="2066" width="9.625" style="130" customWidth="1"/>
    <col min="2067" max="2067" width="3.25" style="130" customWidth="1"/>
    <col min="2068" max="2312" width="8.25" style="130" hidden="1"/>
    <col min="2313" max="2318" width="9.625" style="130" customWidth="1"/>
    <col min="2319" max="2319" width="11.625" style="130" customWidth="1"/>
    <col min="2320" max="2322" width="9.625" style="130" customWidth="1"/>
    <col min="2323" max="2323" width="3.25" style="130" customWidth="1"/>
    <col min="2324" max="2568" width="8.25" style="130" hidden="1"/>
    <col min="2569" max="2574" width="9.625" style="130" customWidth="1"/>
    <col min="2575" max="2575" width="11.625" style="130" customWidth="1"/>
    <col min="2576" max="2578" width="9.625" style="130" customWidth="1"/>
    <col min="2579" max="2579" width="3.25" style="130" customWidth="1"/>
    <col min="2580" max="2824" width="8.25" style="130" hidden="1"/>
    <col min="2825" max="2830" width="9.625" style="130" customWidth="1"/>
    <col min="2831" max="2831" width="11.625" style="130" customWidth="1"/>
    <col min="2832" max="2834" width="9.625" style="130" customWidth="1"/>
    <col min="2835" max="2835" width="3.25" style="130" customWidth="1"/>
    <col min="2836" max="3080" width="8.25" style="130" hidden="1"/>
    <col min="3081" max="3086" width="9.625" style="130" customWidth="1"/>
    <col min="3087" max="3087" width="11.625" style="130" customWidth="1"/>
    <col min="3088" max="3090" width="9.625" style="130" customWidth="1"/>
    <col min="3091" max="3091" width="3.25" style="130" customWidth="1"/>
    <col min="3092" max="3336" width="8.25" style="130" hidden="1"/>
    <col min="3337" max="3342" width="9.625" style="130" customWidth="1"/>
    <col min="3343" max="3343" width="11.625" style="130" customWidth="1"/>
    <col min="3344" max="3346" width="9.625" style="130" customWidth="1"/>
    <col min="3347" max="3347" width="3.25" style="130" customWidth="1"/>
    <col min="3348" max="3592" width="8.25" style="130" hidden="1"/>
    <col min="3593" max="3598" width="9.625" style="130" customWidth="1"/>
    <col min="3599" max="3599" width="11.625" style="130" customWidth="1"/>
    <col min="3600" max="3602" width="9.625" style="130" customWidth="1"/>
    <col min="3603" max="3603" width="3.25" style="130" customWidth="1"/>
    <col min="3604" max="3848" width="8.25" style="130" hidden="1"/>
    <col min="3849" max="3854" width="9.625" style="130" customWidth="1"/>
    <col min="3855" max="3855" width="11.625" style="130" customWidth="1"/>
    <col min="3856" max="3858" width="9.625" style="130" customWidth="1"/>
    <col min="3859" max="3859" width="3.25" style="130" customWidth="1"/>
    <col min="3860" max="4104" width="8.25" style="130" hidden="1"/>
    <col min="4105" max="4110" width="9.625" style="130" customWidth="1"/>
    <col min="4111" max="4111" width="11.625" style="130" customWidth="1"/>
    <col min="4112" max="4114" width="9.625" style="130" customWidth="1"/>
    <col min="4115" max="4115" width="3.25" style="130" customWidth="1"/>
    <col min="4116" max="4360" width="8.25" style="130" hidden="1"/>
    <col min="4361" max="4366" width="9.625" style="130" customWidth="1"/>
    <col min="4367" max="4367" width="11.625" style="130" customWidth="1"/>
    <col min="4368" max="4370" width="9.625" style="130" customWidth="1"/>
    <col min="4371" max="4371" width="3.25" style="130" customWidth="1"/>
    <col min="4372" max="4616" width="8.25" style="130" hidden="1"/>
    <col min="4617" max="4622" width="9.625" style="130" customWidth="1"/>
    <col min="4623" max="4623" width="11.625" style="130" customWidth="1"/>
    <col min="4624" max="4626" width="9.625" style="130" customWidth="1"/>
    <col min="4627" max="4627" width="3.25" style="130" customWidth="1"/>
    <col min="4628" max="4872" width="8.25" style="130" hidden="1"/>
    <col min="4873" max="4878" width="9.625" style="130" customWidth="1"/>
    <col min="4879" max="4879" width="11.625" style="130" customWidth="1"/>
    <col min="4880" max="4882" width="9.625" style="130" customWidth="1"/>
    <col min="4883" max="4883" width="3.25" style="130" customWidth="1"/>
    <col min="4884" max="5128" width="8.25" style="130" hidden="1"/>
    <col min="5129" max="5134" width="9.625" style="130" customWidth="1"/>
    <col min="5135" max="5135" width="11.625" style="130" customWidth="1"/>
    <col min="5136" max="5138" width="9.625" style="130" customWidth="1"/>
    <col min="5139" max="5139" width="3.25" style="130" customWidth="1"/>
    <col min="5140" max="5384" width="8.25" style="130" hidden="1"/>
    <col min="5385" max="5390" width="9.625" style="130" customWidth="1"/>
    <col min="5391" max="5391" width="11.625" style="130" customWidth="1"/>
    <col min="5392" max="5394" width="9.625" style="130" customWidth="1"/>
    <col min="5395" max="5395" width="3.25" style="130" customWidth="1"/>
    <col min="5396" max="5640" width="8.25" style="130" hidden="1"/>
    <col min="5641" max="5646" width="9.625" style="130" customWidth="1"/>
    <col min="5647" max="5647" width="11.625" style="130" customWidth="1"/>
    <col min="5648" max="5650" width="9.625" style="130" customWidth="1"/>
    <col min="5651" max="5651" width="3.25" style="130" customWidth="1"/>
    <col min="5652" max="5896" width="8.25" style="130" hidden="1"/>
    <col min="5897" max="5902" width="9.625" style="130" customWidth="1"/>
    <col min="5903" max="5903" width="11.625" style="130" customWidth="1"/>
    <col min="5904" max="5906" width="9.625" style="130" customWidth="1"/>
    <col min="5907" max="5907" width="3.25" style="130" customWidth="1"/>
    <col min="5908" max="6152" width="8.25" style="130" hidden="1"/>
    <col min="6153" max="6158" width="9.625" style="130" customWidth="1"/>
    <col min="6159" max="6159" width="11.625" style="130" customWidth="1"/>
    <col min="6160" max="6162" width="9.625" style="130" customWidth="1"/>
    <col min="6163" max="6163" width="3.25" style="130" customWidth="1"/>
    <col min="6164" max="6408" width="8.25" style="130" hidden="1"/>
    <col min="6409" max="6414" width="9.625" style="130" customWidth="1"/>
    <col min="6415" max="6415" width="11.625" style="130" customWidth="1"/>
    <col min="6416" max="6418" width="9.625" style="130" customWidth="1"/>
    <col min="6419" max="6419" width="3.25" style="130" customWidth="1"/>
    <col min="6420" max="6664" width="8.25" style="130" hidden="1"/>
    <col min="6665" max="6670" width="9.625" style="130" customWidth="1"/>
    <col min="6671" max="6671" width="11.625" style="130" customWidth="1"/>
    <col min="6672" max="6674" width="9.625" style="130" customWidth="1"/>
    <col min="6675" max="6675" width="3.25" style="130" customWidth="1"/>
    <col min="6676" max="6920" width="8.25" style="130" hidden="1"/>
    <col min="6921" max="6926" width="9.625" style="130" customWidth="1"/>
    <col min="6927" max="6927" width="11.625" style="130" customWidth="1"/>
    <col min="6928" max="6930" width="9.625" style="130" customWidth="1"/>
    <col min="6931" max="6931" width="3.25" style="130" customWidth="1"/>
    <col min="6932" max="7176" width="8.25" style="130" hidden="1"/>
    <col min="7177" max="7182" width="9.625" style="130" customWidth="1"/>
    <col min="7183" max="7183" width="11.625" style="130" customWidth="1"/>
    <col min="7184" max="7186" width="9.625" style="130" customWidth="1"/>
    <col min="7187" max="7187" width="3.25" style="130" customWidth="1"/>
    <col min="7188" max="7432" width="8.25" style="130" hidden="1"/>
    <col min="7433" max="7438" width="9.625" style="130" customWidth="1"/>
    <col min="7439" max="7439" width="11.625" style="130" customWidth="1"/>
    <col min="7440" max="7442" width="9.625" style="130" customWidth="1"/>
    <col min="7443" max="7443" width="3.25" style="130" customWidth="1"/>
    <col min="7444" max="7688" width="8.25" style="130" hidden="1"/>
    <col min="7689" max="7694" width="9.625" style="130" customWidth="1"/>
    <col min="7695" max="7695" width="11.625" style="130" customWidth="1"/>
    <col min="7696" max="7698" width="9.625" style="130" customWidth="1"/>
    <col min="7699" max="7699" width="3.25" style="130" customWidth="1"/>
    <col min="7700" max="7944" width="8.25" style="130" hidden="1"/>
    <col min="7945" max="7950" width="9.625" style="130" customWidth="1"/>
    <col min="7951" max="7951" width="11.625" style="130" customWidth="1"/>
    <col min="7952" max="7954" width="9.625" style="130" customWidth="1"/>
    <col min="7955" max="7955" width="3.25" style="130" customWidth="1"/>
    <col min="7956" max="8200" width="8.25" style="130" hidden="1"/>
    <col min="8201" max="8206" width="9.625" style="130" customWidth="1"/>
    <col min="8207" max="8207" width="11.625" style="130" customWidth="1"/>
    <col min="8208" max="8210" width="9.625" style="130" customWidth="1"/>
    <col min="8211" max="8211" width="3.25" style="130" customWidth="1"/>
    <col min="8212" max="8456" width="8.25" style="130" hidden="1"/>
    <col min="8457" max="8462" width="9.625" style="130" customWidth="1"/>
    <col min="8463" max="8463" width="11.625" style="130" customWidth="1"/>
    <col min="8464" max="8466" width="9.625" style="130" customWidth="1"/>
    <col min="8467" max="8467" width="3.25" style="130" customWidth="1"/>
    <col min="8468" max="8712" width="8.25" style="130" hidden="1"/>
    <col min="8713" max="8718" width="9.625" style="130" customWidth="1"/>
    <col min="8719" max="8719" width="11.625" style="130" customWidth="1"/>
    <col min="8720" max="8722" width="9.625" style="130" customWidth="1"/>
    <col min="8723" max="8723" width="3.25" style="130" customWidth="1"/>
    <col min="8724" max="8968" width="8.25" style="130" hidden="1"/>
    <col min="8969" max="8974" width="9.625" style="130" customWidth="1"/>
    <col min="8975" max="8975" width="11.625" style="130" customWidth="1"/>
    <col min="8976" max="8978" width="9.625" style="130" customWidth="1"/>
    <col min="8979" max="8979" width="3.25" style="130" customWidth="1"/>
    <col min="8980" max="9224" width="8.25" style="130" hidden="1"/>
    <col min="9225" max="9230" width="9.625" style="130" customWidth="1"/>
    <col min="9231" max="9231" width="11.625" style="130" customWidth="1"/>
    <col min="9232" max="9234" width="9.625" style="130" customWidth="1"/>
    <col min="9235" max="9235" width="3.25" style="130" customWidth="1"/>
    <col min="9236" max="9480" width="8.25" style="130" hidden="1"/>
    <col min="9481" max="9486" width="9.625" style="130" customWidth="1"/>
    <col min="9487" max="9487" width="11.625" style="130" customWidth="1"/>
    <col min="9488" max="9490" width="9.625" style="130" customWidth="1"/>
    <col min="9491" max="9491" width="3.25" style="130" customWidth="1"/>
    <col min="9492" max="9736" width="8.25" style="130" hidden="1"/>
    <col min="9737" max="9742" width="9.625" style="130" customWidth="1"/>
    <col min="9743" max="9743" width="11.625" style="130" customWidth="1"/>
    <col min="9744" max="9746" width="9.625" style="130" customWidth="1"/>
    <col min="9747" max="9747" width="3.25" style="130" customWidth="1"/>
    <col min="9748" max="9992" width="8.25" style="130" hidden="1"/>
    <col min="9993" max="9998" width="9.625" style="130" customWidth="1"/>
    <col min="9999" max="9999" width="11.625" style="130" customWidth="1"/>
    <col min="10000" max="10002" width="9.625" style="130" customWidth="1"/>
    <col min="10003" max="10003" width="3.25" style="130" customWidth="1"/>
    <col min="10004" max="10248" width="8.25" style="130" hidden="1"/>
    <col min="10249" max="10254" width="9.625" style="130" customWidth="1"/>
    <col min="10255" max="10255" width="11.625" style="130" customWidth="1"/>
    <col min="10256" max="10258" width="9.625" style="130" customWidth="1"/>
    <col min="10259" max="10259" width="3.25" style="130" customWidth="1"/>
    <col min="10260" max="10504" width="8.25" style="130" hidden="1"/>
    <col min="10505" max="10510" width="9.625" style="130" customWidth="1"/>
    <col min="10511" max="10511" width="11.625" style="130" customWidth="1"/>
    <col min="10512" max="10514" width="9.625" style="130" customWidth="1"/>
    <col min="10515" max="10515" width="3.25" style="130" customWidth="1"/>
    <col min="10516" max="10760" width="8.25" style="130" hidden="1"/>
    <col min="10761" max="10766" width="9.625" style="130" customWidth="1"/>
    <col min="10767" max="10767" width="11.625" style="130" customWidth="1"/>
    <col min="10768" max="10770" width="9.625" style="130" customWidth="1"/>
    <col min="10771" max="10771" width="3.25" style="130" customWidth="1"/>
    <col min="10772" max="11016" width="8.25" style="130" hidden="1"/>
    <col min="11017" max="11022" width="9.625" style="130" customWidth="1"/>
    <col min="11023" max="11023" width="11.625" style="130" customWidth="1"/>
    <col min="11024" max="11026" width="9.625" style="130" customWidth="1"/>
    <col min="11027" max="11027" width="3.25" style="130" customWidth="1"/>
    <col min="11028" max="11272" width="8.25" style="130" hidden="1"/>
    <col min="11273" max="11278" width="9.625" style="130" customWidth="1"/>
    <col min="11279" max="11279" width="11.625" style="130" customWidth="1"/>
    <col min="11280" max="11282" width="9.625" style="130" customWidth="1"/>
    <col min="11283" max="11283" width="3.25" style="130" customWidth="1"/>
    <col min="11284" max="11528" width="8.25" style="130" hidden="1"/>
    <col min="11529" max="11534" width="9.625" style="130" customWidth="1"/>
    <col min="11535" max="11535" width="11.625" style="130" customWidth="1"/>
    <col min="11536" max="11538" width="9.625" style="130" customWidth="1"/>
    <col min="11539" max="11539" width="3.25" style="130" customWidth="1"/>
    <col min="11540" max="11784" width="8.25" style="130" hidden="1"/>
    <col min="11785" max="11790" width="9.625" style="130" customWidth="1"/>
    <col min="11791" max="11791" width="11.625" style="130" customWidth="1"/>
    <col min="11792" max="11794" width="9.625" style="130" customWidth="1"/>
    <col min="11795" max="11795" width="3.25" style="130" customWidth="1"/>
    <col min="11796" max="12040" width="8.25" style="130" hidden="1"/>
    <col min="12041" max="12046" width="9.625" style="130" customWidth="1"/>
    <col min="12047" max="12047" width="11.625" style="130" customWidth="1"/>
    <col min="12048" max="12050" width="9.625" style="130" customWidth="1"/>
    <col min="12051" max="12051" width="3.25" style="130" customWidth="1"/>
    <col min="12052" max="12296" width="8.25" style="130" hidden="1"/>
    <col min="12297" max="12302" width="9.625" style="130" customWidth="1"/>
    <col min="12303" max="12303" width="11.625" style="130" customWidth="1"/>
    <col min="12304" max="12306" width="9.625" style="130" customWidth="1"/>
    <col min="12307" max="12307" width="3.25" style="130" customWidth="1"/>
    <col min="12308" max="12552" width="8.25" style="130" hidden="1"/>
    <col min="12553" max="12558" width="9.625" style="130" customWidth="1"/>
    <col min="12559" max="12559" width="11.625" style="130" customWidth="1"/>
    <col min="12560" max="12562" width="9.625" style="130" customWidth="1"/>
    <col min="12563" max="12563" width="3.25" style="130" customWidth="1"/>
    <col min="12564" max="12808" width="8.25" style="130" hidden="1"/>
    <col min="12809" max="12814" width="9.625" style="130" customWidth="1"/>
    <col min="12815" max="12815" width="11.625" style="130" customWidth="1"/>
    <col min="12816" max="12818" width="9.625" style="130" customWidth="1"/>
    <col min="12819" max="12819" width="3.25" style="130" customWidth="1"/>
    <col min="12820" max="13064" width="8.25" style="130" hidden="1"/>
    <col min="13065" max="13070" width="9.625" style="130" customWidth="1"/>
    <col min="13071" max="13071" width="11.625" style="130" customWidth="1"/>
    <col min="13072" max="13074" width="9.625" style="130" customWidth="1"/>
    <col min="13075" max="13075" width="3.25" style="130" customWidth="1"/>
    <col min="13076" max="13320" width="8.25" style="130" hidden="1"/>
    <col min="13321" max="13326" width="9.625" style="130" customWidth="1"/>
    <col min="13327" max="13327" width="11.625" style="130" customWidth="1"/>
    <col min="13328" max="13330" width="9.625" style="130" customWidth="1"/>
    <col min="13331" max="13331" width="3.25" style="130" customWidth="1"/>
    <col min="13332" max="13576" width="8.25" style="130" hidden="1"/>
    <col min="13577" max="13582" width="9.625" style="130" customWidth="1"/>
    <col min="13583" max="13583" width="11.625" style="130" customWidth="1"/>
    <col min="13584" max="13586" width="9.625" style="130" customWidth="1"/>
    <col min="13587" max="13587" width="3.25" style="130" customWidth="1"/>
    <col min="13588" max="13832" width="8.25" style="130" hidden="1"/>
    <col min="13833" max="13838" width="9.625" style="130" customWidth="1"/>
    <col min="13839" max="13839" width="11.625" style="130" customWidth="1"/>
    <col min="13840" max="13842" width="9.625" style="130" customWidth="1"/>
    <col min="13843" max="13843" width="3.25" style="130" customWidth="1"/>
    <col min="13844" max="14088" width="8.25" style="130" hidden="1"/>
    <col min="14089" max="14094" width="9.625" style="130" customWidth="1"/>
    <col min="14095" max="14095" width="11.625" style="130" customWidth="1"/>
    <col min="14096" max="14098" width="9.625" style="130" customWidth="1"/>
    <col min="14099" max="14099" width="3.25" style="130" customWidth="1"/>
    <col min="14100" max="14344" width="8.25" style="130" hidden="1"/>
    <col min="14345" max="14350" width="9.625" style="130" customWidth="1"/>
    <col min="14351" max="14351" width="11.625" style="130" customWidth="1"/>
    <col min="14352" max="14354" width="9.625" style="130" customWidth="1"/>
    <col min="14355" max="14355" width="3.25" style="130" customWidth="1"/>
    <col min="14356" max="14600" width="8.25" style="130" hidden="1"/>
    <col min="14601" max="14606" width="9.625" style="130" customWidth="1"/>
    <col min="14607" max="14607" width="11.625" style="130" customWidth="1"/>
    <col min="14608" max="14610" width="9.625" style="130" customWidth="1"/>
    <col min="14611" max="14611" width="3.25" style="130" customWidth="1"/>
    <col min="14612" max="14856" width="8.25" style="130" hidden="1"/>
    <col min="14857" max="14862" width="9.625" style="130" customWidth="1"/>
    <col min="14863" max="14863" width="11.625" style="130" customWidth="1"/>
    <col min="14864" max="14866" width="9.625" style="130" customWidth="1"/>
    <col min="14867" max="14867" width="3.25" style="130" customWidth="1"/>
    <col min="14868" max="15112" width="8.25" style="130" hidden="1"/>
    <col min="15113" max="15118" width="9.625" style="130" customWidth="1"/>
    <col min="15119" max="15119" width="11.625" style="130" customWidth="1"/>
    <col min="15120" max="15122" width="9.625" style="130" customWidth="1"/>
    <col min="15123" max="15123" width="3.25" style="130" customWidth="1"/>
    <col min="15124" max="15368" width="8.25" style="130" hidden="1"/>
    <col min="15369" max="15374" width="9.625" style="130" customWidth="1"/>
    <col min="15375" max="15375" width="11.625" style="130" customWidth="1"/>
    <col min="15376" max="15378" width="9.625" style="130" customWidth="1"/>
    <col min="15379" max="15379" width="3.25" style="130" customWidth="1"/>
    <col min="15380" max="15624" width="8.25" style="130" hidden="1"/>
    <col min="15625" max="15630" width="9.625" style="130" customWidth="1"/>
    <col min="15631" max="15631" width="11.625" style="130" customWidth="1"/>
    <col min="15632" max="15634" width="9.625" style="130" customWidth="1"/>
    <col min="15635" max="15635" width="3.25" style="130" customWidth="1"/>
    <col min="15636" max="15880" width="8.25" style="130" hidden="1"/>
    <col min="15881" max="15886" width="9.625" style="130" customWidth="1"/>
    <col min="15887" max="15887" width="11.625" style="130" customWidth="1"/>
    <col min="15888" max="15890" width="9.625" style="130" customWidth="1"/>
    <col min="15891" max="15891" width="3.25" style="130" customWidth="1"/>
    <col min="15892" max="16136" width="8.25" style="130" hidden="1"/>
    <col min="16137" max="16142" width="9.625" style="130" customWidth="1"/>
    <col min="16143" max="16143" width="11.625" style="130" customWidth="1"/>
    <col min="16144" max="16146" width="9.625" style="130" customWidth="1"/>
    <col min="16147" max="16147" width="3.25" style="131" customWidth="1"/>
    <col min="16148" max="16384" width="8.25" style="131" hidden="1"/>
  </cols>
  <sheetData>
    <row r="1" spans="1:29" ht="15" customHeight="1" x14ac:dyDescent="0.25">
      <c r="E1" s="132" t="s">
        <v>252</v>
      </c>
      <c r="F1" s="132" t="s">
        <v>253</v>
      </c>
      <c r="G1" s="132" t="s">
        <v>254</v>
      </c>
      <c r="N1" s="133"/>
      <c r="Q1" s="134"/>
      <c r="R1" s="134"/>
    </row>
    <row r="2" spans="1:29" x14ac:dyDescent="0.2">
      <c r="A2" s="130" t="s">
        <v>255</v>
      </c>
      <c r="B2" s="135" t="s">
        <v>256</v>
      </c>
      <c r="C2" s="130" t="str">
        <f t="shared" ref="C2:C15" si="0">CONCATENATE(A2,"-",B2)</f>
        <v>Construção e Reforma de Edifícios-AC</v>
      </c>
      <c r="E2" s="136">
        <v>0.03</v>
      </c>
      <c r="F2" s="136">
        <v>0.04</v>
      </c>
      <c r="G2" s="136">
        <v>5.5E-2</v>
      </c>
      <c r="Q2" s="134"/>
      <c r="R2" s="134"/>
      <c r="U2" s="130" t="s">
        <v>257</v>
      </c>
    </row>
    <row r="3" spans="1:29" x14ac:dyDescent="0.2">
      <c r="A3" s="130" t="str">
        <f>A2</f>
        <v>Construção e Reforma de Edifícios</v>
      </c>
      <c r="B3" s="135" t="s">
        <v>258</v>
      </c>
      <c r="C3" s="130" t="str">
        <f t="shared" si="0"/>
        <v>Construção e Reforma de Edifícios-SG</v>
      </c>
      <c r="E3" s="136">
        <v>8.0000000000000002E-3</v>
      </c>
      <c r="F3" s="136">
        <v>8.0000000000000002E-3</v>
      </c>
      <c r="G3" s="136">
        <v>0.01</v>
      </c>
      <c r="U3" s="130" t="s">
        <v>259</v>
      </c>
    </row>
    <row r="4" spans="1:29" x14ac:dyDescent="0.2">
      <c r="A4" s="130" t="str">
        <f>A3</f>
        <v>Construção e Reforma de Edifícios</v>
      </c>
      <c r="B4" s="135" t="s">
        <v>260</v>
      </c>
      <c r="C4" s="130" t="str">
        <f t="shared" si="0"/>
        <v>Construção e Reforma de Edifícios-R</v>
      </c>
      <c r="E4" s="136">
        <v>9.7000000000000003E-3</v>
      </c>
      <c r="F4" s="136">
        <v>1.2699999999999999E-2</v>
      </c>
      <c r="G4" s="136">
        <v>1.2699999999999999E-2</v>
      </c>
      <c r="I4" s="317" t="s">
        <v>261</v>
      </c>
      <c r="J4" s="317"/>
      <c r="K4" s="317" t="s">
        <v>262</v>
      </c>
      <c r="L4" s="317"/>
      <c r="M4" s="317"/>
      <c r="N4" s="317"/>
      <c r="O4" s="317"/>
      <c r="P4" s="317"/>
      <c r="Q4" s="317"/>
      <c r="R4" s="317"/>
    </row>
    <row r="5" spans="1:29" ht="12.75" customHeight="1" x14ac:dyDescent="0.3">
      <c r="A5" s="130" t="str">
        <f>A4</f>
        <v>Construção e Reforma de Edifícios</v>
      </c>
      <c r="B5" s="135" t="s">
        <v>263</v>
      </c>
      <c r="C5" s="130" t="str">
        <f t="shared" si="0"/>
        <v>Construção e Reforma de Edifícios-DF</v>
      </c>
      <c r="E5" s="136">
        <v>5.8999999999999999E-3</v>
      </c>
      <c r="F5" s="136">
        <v>1.23E-2</v>
      </c>
      <c r="G5" s="136">
        <v>1.3899999999999999E-2</v>
      </c>
      <c r="I5" s="318"/>
      <c r="J5" s="318"/>
      <c r="K5" s="319"/>
      <c r="L5" s="319"/>
      <c r="M5" s="319"/>
      <c r="N5" s="319"/>
      <c r="O5" s="319"/>
      <c r="P5" s="319"/>
      <c r="Q5" s="319"/>
      <c r="R5" s="319"/>
      <c r="S5" s="137"/>
    </row>
    <row r="6" spans="1:29" ht="6" customHeight="1" x14ac:dyDescent="0.2">
      <c r="A6" s="130" t="str">
        <f>A5</f>
        <v>Construção e Reforma de Edifícios</v>
      </c>
      <c r="B6" s="135" t="s">
        <v>264</v>
      </c>
      <c r="C6" s="130" t="str">
        <f t="shared" si="0"/>
        <v>Construção e Reforma de Edifícios-L</v>
      </c>
      <c r="E6" s="136">
        <v>6.1600000000000002E-2</v>
      </c>
      <c r="F6" s="136">
        <v>7.3999999999999996E-2</v>
      </c>
      <c r="G6" s="136">
        <v>8.9599999999999999E-2</v>
      </c>
      <c r="I6" s="138"/>
      <c r="J6" s="138"/>
      <c r="K6" s="138"/>
      <c r="L6" s="138"/>
      <c r="M6" s="138"/>
      <c r="N6" s="138"/>
      <c r="O6" s="138"/>
      <c r="P6" s="138"/>
      <c r="Q6" s="138"/>
      <c r="R6" s="138"/>
    </row>
    <row r="7" spans="1:29" ht="13.5" customHeight="1" x14ac:dyDescent="0.2">
      <c r="A7" s="130" t="str">
        <f>A6</f>
        <v>Construção e Reforma de Edifícios</v>
      </c>
      <c r="B7" s="139" t="s">
        <v>265</v>
      </c>
      <c r="C7" s="130" t="str">
        <f t="shared" si="0"/>
        <v>Construção e Reforma de Edifícios-BDI PAD</v>
      </c>
      <c r="E7" s="136">
        <v>0.2034</v>
      </c>
      <c r="F7" s="136">
        <v>0.22120000000000001</v>
      </c>
      <c r="G7" s="136">
        <v>0.25</v>
      </c>
      <c r="I7" s="317" t="s">
        <v>266</v>
      </c>
      <c r="J7" s="317"/>
      <c r="K7" s="317"/>
      <c r="L7" s="317"/>
      <c r="M7" s="317"/>
      <c r="N7" s="317"/>
      <c r="O7" s="317"/>
      <c r="P7" s="317"/>
      <c r="Q7" s="317"/>
      <c r="R7" s="317"/>
    </row>
    <row r="8" spans="1:29" ht="24.75" customHeight="1" x14ac:dyDescent="0.2">
      <c r="A8" s="130" t="s">
        <v>267</v>
      </c>
      <c r="B8" s="135" t="s">
        <v>256</v>
      </c>
      <c r="C8" s="130" t="str">
        <f t="shared" si="0"/>
        <v>Construção de Praças Urbanas, Rodovias, Ferrovias e recapeamento e pavimentação de vias urbanas-AC</v>
      </c>
      <c r="E8" s="136">
        <v>3.7999999999999999E-2</v>
      </c>
      <c r="F8" s="136">
        <v>4.0099999999999997E-2</v>
      </c>
      <c r="G8" s="136">
        <v>4.6699999999999998E-2</v>
      </c>
      <c r="I8" s="320" t="e">
        <f>#REF!</f>
        <v>#REF!</v>
      </c>
      <c r="J8" s="320"/>
      <c r="K8" s="320"/>
      <c r="L8" s="320"/>
      <c r="M8" s="320"/>
      <c r="N8" s="320"/>
      <c r="O8" s="320"/>
      <c r="P8" s="320"/>
      <c r="Q8" s="320"/>
      <c r="R8" s="320"/>
    </row>
    <row r="9" spans="1:29" ht="6" customHeight="1" x14ac:dyDescent="0.2">
      <c r="A9" s="130" t="s">
        <v>267</v>
      </c>
      <c r="B9" s="135" t="s">
        <v>258</v>
      </c>
      <c r="C9" s="130" t="str">
        <f t="shared" si="0"/>
        <v>Construção de Praças Urbanas, Rodovias, Ferrovias e recapeamento e pavimentação de vias urbanas-SG</v>
      </c>
      <c r="E9" s="136">
        <v>3.2000000000000002E-3</v>
      </c>
      <c r="F9" s="136">
        <v>4.0000000000000001E-3</v>
      </c>
      <c r="G9" s="136">
        <v>7.4000000000000003E-3</v>
      </c>
      <c r="I9" s="138"/>
      <c r="J9" s="138"/>
      <c r="K9" s="138"/>
      <c r="L9" s="138"/>
      <c r="M9" s="138"/>
      <c r="N9" s="138"/>
      <c r="O9" s="138"/>
      <c r="P9" s="138"/>
      <c r="Q9" s="138"/>
      <c r="R9" s="138"/>
    </row>
    <row r="10" spans="1:29" x14ac:dyDescent="0.2">
      <c r="A10" s="130" t="s">
        <v>267</v>
      </c>
      <c r="B10" s="135" t="s">
        <v>260</v>
      </c>
      <c r="C10" s="130" t="str">
        <f t="shared" si="0"/>
        <v>Construção de Praças Urbanas, Rodovias, Ferrovias e recapeamento e pavimentação de vias urbanas-R</v>
      </c>
      <c r="E10" s="136">
        <v>5.0000000000000001E-3</v>
      </c>
      <c r="F10" s="136">
        <v>5.5999999999999999E-3</v>
      </c>
      <c r="G10" s="136">
        <v>9.7000000000000003E-3</v>
      </c>
      <c r="I10" s="321" t="s">
        <v>268</v>
      </c>
      <c r="J10" s="321"/>
      <c r="K10" s="321"/>
      <c r="L10" s="321"/>
      <c r="M10" s="321"/>
      <c r="N10" s="321"/>
      <c r="O10" s="321"/>
      <c r="P10" s="321"/>
      <c r="Q10" s="317" t="s">
        <v>269</v>
      </c>
      <c r="R10" s="317"/>
    </row>
    <row r="11" spans="1:29" x14ac:dyDescent="0.2">
      <c r="A11" s="130" t="s">
        <v>267</v>
      </c>
      <c r="B11" s="135" t="s">
        <v>263</v>
      </c>
      <c r="C11" s="130" t="str">
        <f t="shared" si="0"/>
        <v>Construção de Praças Urbanas, Rodovias, Ferrovias e recapeamento e pavimentação de vias urbanas-DF</v>
      </c>
      <c r="E11" s="136">
        <v>1.0200000000000001E-2</v>
      </c>
      <c r="F11" s="136">
        <v>1.11E-2</v>
      </c>
      <c r="G11" s="136">
        <v>1.21E-2</v>
      </c>
      <c r="I11" s="322" t="s">
        <v>267</v>
      </c>
      <c r="J11" s="322"/>
      <c r="K11" s="322"/>
      <c r="L11" s="322"/>
      <c r="M11" s="322"/>
      <c r="N11" s="322"/>
      <c r="O11" s="322"/>
      <c r="P11" s="322"/>
      <c r="Q11" s="323" t="s">
        <v>259</v>
      </c>
      <c r="R11" s="323"/>
    </row>
    <row r="12" spans="1:29" x14ac:dyDescent="0.2">
      <c r="A12" s="130" t="s">
        <v>267</v>
      </c>
      <c r="B12" s="135" t="s">
        <v>264</v>
      </c>
      <c r="C12" s="130" t="str">
        <f t="shared" si="0"/>
        <v>Construção de Praças Urbanas, Rodovias, Ferrovias e recapeamento e pavimentação de vias urbanas-L</v>
      </c>
      <c r="E12" s="136">
        <v>6.6400000000000001E-2</v>
      </c>
      <c r="F12" s="136">
        <v>7.2999999999999995E-2</v>
      </c>
      <c r="G12" s="136">
        <v>8.6900000000000005E-2</v>
      </c>
    </row>
    <row r="13" spans="1:29" ht="15" customHeight="1" x14ac:dyDescent="0.2">
      <c r="A13" s="130" t="s">
        <v>267</v>
      </c>
      <c r="B13" s="139" t="s">
        <v>265</v>
      </c>
      <c r="C13" s="130" t="str">
        <f t="shared" si="0"/>
        <v>Construção de Praças Urbanas, Rodovias, Ferrovias e recapeamento e pavimentação de vias urbanas-BDI PAD</v>
      </c>
      <c r="E13" s="136">
        <v>0.19600000000000001</v>
      </c>
      <c r="F13" s="136">
        <v>0.2097</v>
      </c>
      <c r="G13" s="136">
        <v>0.24229999999999999</v>
      </c>
      <c r="I13" s="324" t="s">
        <v>270</v>
      </c>
      <c r="J13" s="324"/>
      <c r="K13" s="324"/>
      <c r="L13" s="324"/>
      <c r="M13" s="324"/>
      <c r="N13" s="324"/>
      <c r="O13" s="324"/>
      <c r="P13" s="324"/>
      <c r="Q13" s="325">
        <v>0.5</v>
      </c>
      <c r="R13" s="325"/>
    </row>
    <row r="14" spans="1:29" ht="15" customHeight="1" x14ac:dyDescent="0.2">
      <c r="A14" s="130" t="s">
        <v>271</v>
      </c>
      <c r="B14" s="135" t="s">
        <v>256</v>
      </c>
      <c r="C14" s="130" t="str">
        <f t="shared" si="0"/>
        <v>Construção de Redes de Abastecimento de Água, Coleta de Esgoto-AC</v>
      </c>
      <c r="E14" s="136">
        <v>3.4299999999999997E-2</v>
      </c>
      <c r="F14" s="136">
        <v>4.9299999999999997E-2</v>
      </c>
      <c r="G14" s="136">
        <v>6.7100000000000007E-2</v>
      </c>
      <c r="I14" s="326" t="s">
        <v>272</v>
      </c>
      <c r="J14" s="326"/>
      <c r="K14" s="326"/>
      <c r="L14" s="326"/>
      <c r="M14" s="326"/>
      <c r="N14" s="326"/>
      <c r="O14" s="326"/>
      <c r="P14" s="326"/>
      <c r="Q14" s="325">
        <v>0.05</v>
      </c>
      <c r="R14" s="325"/>
    </row>
    <row r="15" spans="1:29" x14ac:dyDescent="0.2">
      <c r="A15" s="130" t="str">
        <f>A14</f>
        <v>Construção de Redes de Abastecimento de Água, Coleta de Esgoto</v>
      </c>
      <c r="B15" s="135" t="s">
        <v>258</v>
      </c>
      <c r="C15" s="130" t="str">
        <f t="shared" si="0"/>
        <v>Construção de Redes de Abastecimento de Água, Coleta de Esgoto-SG</v>
      </c>
      <c r="E15" s="136">
        <v>2.8E-3</v>
      </c>
      <c r="F15" s="136">
        <v>4.8999999999999998E-3</v>
      </c>
      <c r="G15" s="136">
        <v>7.4999999999999997E-3</v>
      </c>
    </row>
    <row r="16" spans="1:29" ht="12.75" customHeight="1" x14ac:dyDescent="0.2">
      <c r="B16" s="135"/>
      <c r="E16" s="136"/>
      <c r="F16" s="136"/>
      <c r="G16" s="136"/>
      <c r="I16" s="327" t="s">
        <v>273</v>
      </c>
      <c r="J16" s="327"/>
      <c r="K16" s="327"/>
      <c r="L16" s="327"/>
      <c r="M16" s="327" t="s">
        <v>274</v>
      </c>
      <c r="N16" s="328" t="s">
        <v>275</v>
      </c>
      <c r="O16" s="328" t="s">
        <v>276</v>
      </c>
      <c r="P16" s="327" t="s">
        <v>277</v>
      </c>
      <c r="Q16" s="327" t="s">
        <v>278</v>
      </c>
      <c r="R16" s="329" t="s">
        <v>279</v>
      </c>
      <c r="T16" s="330" t="str">
        <f>IF(V27,"Para BDI fora do intervalo estatístico, deve ser apresentado Relatório Técnico Circunstanciado justificando a adoção do percentual de cada parcela do BDI.","")</f>
        <v/>
      </c>
      <c r="U16" s="330"/>
      <c r="V16" s="140"/>
      <c r="W16" s="140"/>
      <c r="X16" s="140"/>
      <c r="Y16" s="140"/>
      <c r="Z16" s="140"/>
      <c r="AA16" s="140"/>
      <c r="AB16" s="140"/>
      <c r="AC16" s="140"/>
    </row>
    <row r="17" spans="1:31" ht="15.75" customHeight="1" x14ac:dyDescent="0.2">
      <c r="A17" s="130" t="str">
        <f>A15</f>
        <v>Construção de Redes de Abastecimento de Água, Coleta de Esgoto</v>
      </c>
      <c r="B17" s="135" t="s">
        <v>260</v>
      </c>
      <c r="C17" s="130" t="str">
        <f t="shared" ref="C17:C29" si="1">CONCATENATE(A17,"-",B17)</f>
        <v>Construção de Redes de Abastecimento de Água, Coleta de Esgoto-R</v>
      </c>
      <c r="E17" s="136">
        <v>0.01</v>
      </c>
      <c r="F17" s="136">
        <v>1.3899999999999999E-2</v>
      </c>
      <c r="G17" s="136">
        <v>1.7399999999999999E-2</v>
      </c>
      <c r="I17" s="327"/>
      <c r="J17" s="327"/>
      <c r="K17" s="327"/>
      <c r="L17" s="327"/>
      <c r="M17" s="327"/>
      <c r="N17" s="328"/>
      <c r="O17" s="328"/>
      <c r="P17" s="327"/>
      <c r="Q17" s="327"/>
      <c r="R17" s="329"/>
      <c r="T17" s="330"/>
      <c r="U17" s="330"/>
      <c r="V17" s="140"/>
      <c r="W17" s="140"/>
      <c r="X17" s="140"/>
      <c r="Y17" s="140"/>
      <c r="Z17" s="140"/>
      <c r="AA17" s="140"/>
      <c r="AB17" s="140"/>
      <c r="AC17" s="140"/>
    </row>
    <row r="18" spans="1:31" ht="26.25" customHeight="1" x14ac:dyDescent="0.2">
      <c r="A18" s="130" t="str">
        <f>A17</f>
        <v>Construção de Redes de Abastecimento de Água, Coleta de Esgoto</v>
      </c>
      <c r="B18" s="135" t="s">
        <v>263</v>
      </c>
      <c r="C18" s="130" t="str">
        <f t="shared" si="1"/>
        <v>Construção de Redes de Abastecimento de Água, Coleta de Esgoto-DF</v>
      </c>
      <c r="E18" s="136">
        <v>9.4000000000000004E-3</v>
      </c>
      <c r="F18" s="136">
        <v>9.9000000000000008E-3</v>
      </c>
      <c r="G18" s="136">
        <v>1.17E-2</v>
      </c>
      <c r="I18" s="331" t="str">
        <f>IF($I$11=$A$59,"Encargos Sociais incidentes sobre a mão de obra","Administração Central")</f>
        <v>Administração Central</v>
      </c>
      <c r="J18" s="331"/>
      <c r="K18" s="331"/>
      <c r="L18" s="331"/>
      <c r="M18" s="141" t="str">
        <f>IF($I$11=$A$59,"K1","AC")</f>
        <v>AC</v>
      </c>
      <c r="N18" s="142">
        <v>4.6699999999999998E-2</v>
      </c>
      <c r="O18" s="143" t="str">
        <f t="shared" ref="O18:O25" si="2">IF(AND(N18&gt;=P18, N18&lt;=R18), "OK", "Não OK")</f>
        <v>OK</v>
      </c>
      <c r="P18" s="144">
        <f>VLOOKUP(CONCATENATE(I$11,"-",M18),$C$2:$G$49,3,FALSE())</f>
        <v>3.7999999999999999E-2</v>
      </c>
      <c r="Q18" s="144">
        <f>VLOOKUP(CONCATENATE(I$11,"-",M18),$C$2:$G$49,4,FALSE())</f>
        <v>4.0099999999999997E-2</v>
      </c>
      <c r="R18" s="144">
        <f>VLOOKUP(CONCATENATE(I$11,"-",M18),$C$2:$G$49,5,FALSE())</f>
        <v>4.6699999999999998E-2</v>
      </c>
      <c r="T18" s="330"/>
      <c r="U18" s="330"/>
      <c r="V18" s="140"/>
      <c r="W18" s="140"/>
      <c r="X18" s="140"/>
      <c r="Y18" s="140"/>
      <c r="Z18" s="140"/>
      <c r="AA18" s="140"/>
      <c r="AB18" s="140"/>
      <c r="AC18" s="140"/>
    </row>
    <row r="19" spans="1:31" ht="26.25" customHeight="1" x14ac:dyDescent="0.2">
      <c r="A19" s="130" t="str">
        <f>A18</f>
        <v>Construção de Redes de Abastecimento de Água, Coleta de Esgoto</v>
      </c>
      <c r="B19" s="135" t="s">
        <v>264</v>
      </c>
      <c r="C19" s="130" t="str">
        <f t="shared" si="1"/>
        <v>Construção de Redes de Abastecimento de Água, Coleta de Esgoto-L</v>
      </c>
      <c r="E19" s="136">
        <v>6.7400000000000002E-2</v>
      </c>
      <c r="F19" s="136">
        <v>8.0399999999999999E-2</v>
      </c>
      <c r="G19" s="136">
        <v>9.4E-2</v>
      </c>
      <c r="I19" s="331" t="str">
        <f>IF($I$11=$A$59,"Administração Central da empresa ou consultoria - overhead","Seguro e Garantia")</f>
        <v>Seguro e Garantia</v>
      </c>
      <c r="J19" s="331"/>
      <c r="K19" s="331"/>
      <c r="L19" s="331"/>
      <c r="M19" s="141" t="str">
        <f>IF($I$11=$A$59,"K2","SG")</f>
        <v>SG</v>
      </c>
      <c r="N19" s="142">
        <v>7.4000000000000003E-3</v>
      </c>
      <c r="O19" s="143" t="str">
        <f t="shared" si="2"/>
        <v>OK</v>
      </c>
      <c r="P19" s="144">
        <f>VLOOKUP(CONCATENATE(I$11,"-",M19),$C$2:$G$49,3,FALSE())</f>
        <v>3.2000000000000002E-3</v>
      </c>
      <c r="Q19" s="144">
        <f>VLOOKUP(CONCATENATE(I$11,"-",M19),$C$2:$G$49,4,FALSE())</f>
        <v>4.0000000000000001E-3</v>
      </c>
      <c r="R19" s="144">
        <f>VLOOKUP(CONCATENATE(I$11,"-",M19),$C$2:$G$49,5,FALSE())</f>
        <v>7.4000000000000003E-3</v>
      </c>
      <c r="T19" s="330"/>
      <c r="U19" s="330"/>
      <c r="V19" s="140"/>
      <c r="W19" s="140"/>
      <c r="X19" s="140"/>
      <c r="Y19" s="140"/>
      <c r="Z19" s="140"/>
      <c r="AA19" s="140"/>
      <c r="AB19" s="140"/>
      <c r="AC19" s="140"/>
    </row>
    <row r="20" spans="1:31" ht="26.25" customHeight="1" x14ac:dyDescent="0.2">
      <c r="A20" s="130" t="str">
        <f>A19</f>
        <v>Construção de Redes de Abastecimento de Água, Coleta de Esgoto</v>
      </c>
      <c r="B20" s="139" t="s">
        <v>265</v>
      </c>
      <c r="C20" s="130" t="str">
        <f t="shared" si="1"/>
        <v>Construção de Redes de Abastecimento de Água, Coleta de Esgoto-BDI PAD</v>
      </c>
      <c r="E20" s="136">
        <v>0.20760000000000001</v>
      </c>
      <c r="F20" s="136">
        <v>0.24179999999999999</v>
      </c>
      <c r="G20" s="136">
        <v>0.26440000000000002</v>
      </c>
      <c r="I20" s="331" t="str">
        <f>IF($I$11=$A$59,"","Risco")</f>
        <v>Risco</v>
      </c>
      <c r="J20" s="331"/>
      <c r="K20" s="331"/>
      <c r="L20" s="331"/>
      <c r="M20" s="141" t="str">
        <f>IF($I$11=$A$59,"","R")</f>
        <v>R</v>
      </c>
      <c r="N20" s="142">
        <v>9.7000000000000003E-3</v>
      </c>
      <c r="O20" s="143" t="str">
        <f t="shared" si="2"/>
        <v>OK</v>
      </c>
      <c r="P20" s="144">
        <f>VLOOKUP(CONCATENATE(I$11,"-",M20),$C$2:$G$49,3,FALSE())</f>
        <v>5.0000000000000001E-3</v>
      </c>
      <c r="Q20" s="144">
        <f>VLOOKUP(CONCATENATE(I$11,"-",M20),$C$2:$G$49,4,FALSE())</f>
        <v>5.5999999999999999E-3</v>
      </c>
      <c r="R20" s="144">
        <f>VLOOKUP(CONCATENATE(I$11,"-",M20),$C$2:$G$49,5,FALSE())</f>
        <v>9.7000000000000003E-3</v>
      </c>
      <c r="T20" s="330"/>
      <c r="U20" s="330"/>
      <c r="V20" s="140"/>
      <c r="W20" s="140"/>
      <c r="X20" s="140"/>
      <c r="Y20" s="140"/>
      <c r="Z20" s="140"/>
      <c r="AA20" s="140"/>
      <c r="AB20" s="140"/>
      <c r="AC20" s="140"/>
    </row>
    <row r="21" spans="1:31" ht="26.25" customHeight="1" x14ac:dyDescent="0.2">
      <c r="A21" s="130" t="s">
        <v>280</v>
      </c>
      <c r="B21" s="135" t="s">
        <v>256</v>
      </c>
      <c r="C21" s="130" t="str">
        <f t="shared" si="1"/>
        <v>Construção e Manutenção de Estações e Redes de Distribuição de Energia Elétrica-AC</v>
      </c>
      <c r="E21" s="136">
        <v>5.2900000000000003E-2</v>
      </c>
      <c r="F21" s="136">
        <v>5.9200000000000003E-2</v>
      </c>
      <c r="G21" s="136">
        <v>7.9299999999999995E-2</v>
      </c>
      <c r="I21" s="331" t="str">
        <f>IF($I$11=$A$59,"","Despesas Financeiras")</f>
        <v>Despesas Financeiras</v>
      </c>
      <c r="J21" s="331"/>
      <c r="K21" s="331"/>
      <c r="L21" s="331"/>
      <c r="M21" s="141" t="str">
        <f>IF($I$11=$A$59,"","DF")</f>
        <v>DF</v>
      </c>
      <c r="N21" s="142">
        <v>1.21E-2</v>
      </c>
      <c r="O21" s="143" t="str">
        <f t="shared" si="2"/>
        <v>OK</v>
      </c>
      <c r="P21" s="144">
        <f>VLOOKUP(CONCATENATE(I$11,"-",M21),$C$2:$G$49,3,FALSE())</f>
        <v>1.0200000000000001E-2</v>
      </c>
      <c r="Q21" s="144">
        <f>VLOOKUP(CONCATENATE(I$11,"-",M21),$C$2:$G$49,4,FALSE())</f>
        <v>1.11E-2</v>
      </c>
      <c r="R21" s="144">
        <f>VLOOKUP(CONCATENATE(I$11,"-",M21),$C$2:$G$49,5,FALSE())</f>
        <v>1.21E-2</v>
      </c>
      <c r="T21" s="330"/>
      <c r="U21" s="330"/>
    </row>
    <row r="22" spans="1:31" ht="26.25" customHeight="1" x14ac:dyDescent="0.2">
      <c r="A22" s="130" t="str">
        <f>A21</f>
        <v>Construção e Manutenção de Estações e Redes de Distribuição de Energia Elétrica</v>
      </c>
      <c r="B22" s="135" t="s">
        <v>258</v>
      </c>
      <c r="C22" s="130" t="str">
        <f t="shared" si="1"/>
        <v>Construção e Manutenção de Estações e Redes de Distribuição de Energia Elétrica-SG</v>
      </c>
      <c r="E22" s="136">
        <v>2.5000000000000001E-3</v>
      </c>
      <c r="F22" s="136">
        <v>5.1000000000000004E-3</v>
      </c>
      <c r="G22" s="136">
        <v>5.5999999999999999E-3</v>
      </c>
      <c r="I22" s="331" t="str">
        <f>IF($I$11=$A$59,"Margem bruta da empresa de consultoria","Lucro")</f>
        <v>Lucro</v>
      </c>
      <c r="J22" s="331"/>
      <c r="K22" s="331"/>
      <c r="L22" s="331"/>
      <c r="M22" s="141" t="str">
        <f>IF($I$11=$A$59,"K3","L")</f>
        <v>L</v>
      </c>
      <c r="N22" s="142">
        <v>8.2900000000000001E-2</v>
      </c>
      <c r="O22" s="143" t="str">
        <f t="shared" si="2"/>
        <v>OK</v>
      </c>
      <c r="P22" s="144">
        <f>VLOOKUP(CONCATENATE(I$11,"-",M22),$C$2:$G$49,3,FALSE())</f>
        <v>6.6400000000000001E-2</v>
      </c>
      <c r="Q22" s="144">
        <f>VLOOKUP(CONCATENATE(I$11,"-",M22),$C$2:$G$49,4,FALSE())</f>
        <v>7.2999999999999995E-2</v>
      </c>
      <c r="R22" s="144">
        <f>VLOOKUP(CONCATENATE(I$11,"-",M22),$C$2:$G$49,5,FALSE())</f>
        <v>8.6900000000000005E-2</v>
      </c>
      <c r="T22" s="330"/>
      <c r="U22" s="330"/>
    </row>
    <row r="23" spans="1:31" ht="26.25" customHeight="1" x14ac:dyDescent="0.2">
      <c r="A23" s="130" t="str">
        <f>A22</f>
        <v>Construção e Manutenção de Estações e Redes de Distribuição de Energia Elétrica</v>
      </c>
      <c r="B23" s="135" t="s">
        <v>260</v>
      </c>
      <c r="C23" s="130" t="str">
        <f t="shared" si="1"/>
        <v>Construção e Manutenção de Estações e Redes de Distribuição de Energia Elétrica-R</v>
      </c>
      <c r="E23" s="136">
        <v>0.01</v>
      </c>
      <c r="F23" s="136">
        <v>1.4800000000000001E-2</v>
      </c>
      <c r="G23" s="136">
        <v>1.9699999999999999E-2</v>
      </c>
      <c r="I23" s="332" t="s">
        <v>281</v>
      </c>
      <c r="J23" s="332"/>
      <c r="K23" s="332"/>
      <c r="L23" s="332"/>
      <c r="M23" s="141" t="s">
        <v>282</v>
      </c>
      <c r="N23" s="142">
        <v>3.6499999999999998E-2</v>
      </c>
      <c r="O23" s="143" t="str">
        <f t="shared" si="2"/>
        <v>OK</v>
      </c>
      <c r="P23" s="144">
        <v>3.6499999999999998E-2</v>
      </c>
      <c r="Q23" s="144">
        <v>3.6499999999999998E-2</v>
      </c>
      <c r="R23" s="144">
        <v>3.6499999999999998E-2</v>
      </c>
      <c r="T23" s="330"/>
      <c r="U23" s="330"/>
    </row>
    <row r="24" spans="1:31" ht="26.25" customHeight="1" x14ac:dyDescent="0.2">
      <c r="A24" s="130" t="str">
        <f>A23</f>
        <v>Construção e Manutenção de Estações e Redes de Distribuição de Energia Elétrica</v>
      </c>
      <c r="B24" s="135" t="s">
        <v>263</v>
      </c>
      <c r="C24" s="130" t="str">
        <f t="shared" si="1"/>
        <v>Construção e Manutenção de Estações e Redes de Distribuição de Energia Elétrica-DF</v>
      </c>
      <c r="E24" s="136">
        <v>1.01E-2</v>
      </c>
      <c r="F24" s="136">
        <v>1.0699999999999999E-2</v>
      </c>
      <c r="G24" s="136">
        <v>1.11E-2</v>
      </c>
      <c r="I24" s="331" t="s">
        <v>283</v>
      </c>
      <c r="J24" s="331"/>
      <c r="K24" s="331"/>
      <c r="L24" s="331"/>
      <c r="M24" s="141" t="s">
        <v>284</v>
      </c>
      <c r="N24" s="144">
        <f>IF(AND($I$11&lt;&gt;$A$57,$I$11&lt;&gt;$A$58),Q14*Q13,0)</f>
        <v>2.5000000000000001E-2</v>
      </c>
      <c r="O24" s="143" t="str">
        <f t="shared" si="2"/>
        <v>OK</v>
      </c>
      <c r="P24" s="144">
        <v>0</v>
      </c>
      <c r="Q24" s="144">
        <v>2.5000000000000001E-2</v>
      </c>
      <c r="R24" s="144">
        <v>0.05</v>
      </c>
      <c r="T24" s="330"/>
      <c r="U24" s="330"/>
    </row>
    <row r="25" spans="1:31" ht="26.25" customHeight="1" x14ac:dyDescent="0.2">
      <c r="A25" s="130" t="str">
        <f>A24</f>
        <v>Construção e Manutenção de Estações e Redes de Distribuição de Energia Elétrica</v>
      </c>
      <c r="B25" s="135" t="s">
        <v>264</v>
      </c>
      <c r="C25" s="130" t="str">
        <f t="shared" si="1"/>
        <v>Construção e Manutenção de Estações e Redes de Distribuição de Energia Elétrica-L</v>
      </c>
      <c r="E25" s="136">
        <v>0.08</v>
      </c>
      <c r="F25" s="136">
        <v>8.3099999999999993E-2</v>
      </c>
      <c r="G25" s="136">
        <v>9.5100000000000004E-2</v>
      </c>
      <c r="I25" s="331" t="s">
        <v>285</v>
      </c>
      <c r="J25" s="331"/>
      <c r="K25" s="331"/>
      <c r="L25" s="331"/>
      <c r="M25" s="141" t="s">
        <v>286</v>
      </c>
      <c r="N25" s="144">
        <f>IF(AND($I$11&lt;&gt;$A$57,$I$11&lt;&gt;$A$58,Q11="Sim"),4.5%,0%)</f>
        <v>0</v>
      </c>
      <c r="O25" s="143" t="str">
        <f t="shared" si="2"/>
        <v>OK</v>
      </c>
      <c r="P25" s="145">
        <v>0</v>
      </c>
      <c r="Q25" s="145">
        <v>4.4999999999999998E-2</v>
      </c>
      <c r="R25" s="145">
        <v>4.4999999999999998E-2</v>
      </c>
    </row>
    <row r="26" spans="1:31" ht="30.75" customHeight="1" x14ac:dyDescent="0.25">
      <c r="A26" s="130" t="str">
        <f>A25</f>
        <v>Construção e Manutenção de Estações e Redes de Distribuição de Energia Elétrica</v>
      </c>
      <c r="B26" s="139" t="s">
        <v>265</v>
      </c>
      <c r="C26" s="130" t="str">
        <f t="shared" si="1"/>
        <v>Construção e Manutenção de Estações e Redes de Distribuição de Energia Elétrica-BDI PAD</v>
      </c>
      <c r="E26" s="136">
        <v>0.24</v>
      </c>
      <c r="F26" s="136">
        <v>0.25840000000000002</v>
      </c>
      <c r="G26" s="136">
        <v>0.27860000000000001</v>
      </c>
      <c r="I26" s="331" t="s">
        <v>287</v>
      </c>
      <c r="J26" s="331"/>
      <c r="K26" s="331"/>
      <c r="L26" s="331"/>
      <c r="M26" s="146" t="s">
        <v>265</v>
      </c>
      <c r="N26" s="144">
        <f>ROUND((((1+N18+N19+N20)*(1+N21)*(1+N22)/(1-(N23+N24)))-1),4)</f>
        <v>0.24229999999999999</v>
      </c>
      <c r="O26" s="147" t="str">
        <f>IF(OR($I$11=$A$59,$I$11=$A$58,AND(N26&gt;=P26, N26&lt;=R26)), "OK", "FORA DO INTERVALO")</f>
        <v>OK</v>
      </c>
      <c r="P26" s="144">
        <f>IF($I$11=$A$58,0,VLOOKUP(CONCATENATE($I$11,"-",$M26),$C$2:$G$49,3,FALSE()))</f>
        <v>0.19600000000000001</v>
      </c>
      <c r="Q26" s="144">
        <f>IF($I$11=$A$58,0,VLOOKUP(CONCATENATE($I$11,"-",$M26),$C$2:$G$49,4,FALSE()))</f>
        <v>0.2097</v>
      </c>
      <c r="R26" s="144">
        <f>IF($I$11=$A$58,0,VLOOKUP(CONCATENATE($I$11,"-",$M26),$C$2:$G$49,5,FALSE()))</f>
        <v>0.24229999999999999</v>
      </c>
      <c r="T26" s="148"/>
      <c r="V26" s="140"/>
      <c r="W26" s="140"/>
      <c r="X26" s="140"/>
      <c r="Y26" s="140"/>
      <c r="Z26" s="140"/>
      <c r="AA26" s="140"/>
      <c r="AB26" s="140"/>
      <c r="AC26" s="140"/>
      <c r="AD26" s="140"/>
      <c r="AE26" s="140"/>
    </row>
    <row r="27" spans="1:31" ht="30" customHeight="1" x14ac:dyDescent="0.25">
      <c r="A27" s="130" t="s">
        <v>288</v>
      </c>
      <c r="B27" s="135" t="s">
        <v>256</v>
      </c>
      <c r="C27" s="130" t="str">
        <f t="shared" si="1"/>
        <v>Obras Portuárias, Marítimas e Fluviais-AC</v>
      </c>
      <c r="E27" s="136">
        <v>0.04</v>
      </c>
      <c r="F27" s="136">
        <v>5.5199999999999999E-2</v>
      </c>
      <c r="G27" s="136">
        <v>7.85E-2</v>
      </c>
      <c r="I27" s="333" t="s">
        <v>289</v>
      </c>
      <c r="J27" s="333"/>
      <c r="K27" s="333"/>
      <c r="L27" s="333"/>
      <c r="M27" s="149" t="s">
        <v>290</v>
      </c>
      <c r="N27" s="150">
        <f>IF($I$11=$A$58,0,ROUND((((1+N18+N19+N20)*(1+N21)*(1+N22)/(1-(N23+N24+N25)))-1),4))</f>
        <v>0.24229999999999999</v>
      </c>
      <c r="O27" s="151" t="str">
        <f>IF(Q11&lt;&gt;"Sim","",O26)</f>
        <v/>
      </c>
      <c r="P27" s="334"/>
      <c r="Q27" s="334"/>
      <c r="R27" s="334"/>
      <c r="T27" s="148"/>
      <c r="V27" s="152" t="b">
        <f>AND(COUNTA(N18:N23)=6,O26&lt;&gt;"ok",NOT(V29))</f>
        <v>0</v>
      </c>
      <c r="W27" s="130" t="s">
        <v>291</v>
      </c>
    </row>
    <row r="28" spans="1:31" ht="7.5" customHeight="1" x14ac:dyDescent="0.2">
      <c r="A28" s="130" t="str">
        <f>A27</f>
        <v>Obras Portuárias, Marítimas e Fluviais</v>
      </c>
      <c r="B28" s="135" t="s">
        <v>258</v>
      </c>
      <c r="C28" s="130" t="str">
        <f t="shared" si="1"/>
        <v>Obras Portuárias, Marítimas e Fluviais-SG</v>
      </c>
      <c r="E28" s="136">
        <v>8.0999999999999996E-3</v>
      </c>
      <c r="F28" s="136">
        <v>1.2200000000000001E-2</v>
      </c>
      <c r="G28" s="136">
        <v>1.9900000000000001E-2</v>
      </c>
      <c r="V28" s="152"/>
    </row>
    <row r="29" spans="1:31" ht="21.75" customHeight="1" x14ac:dyDescent="0.2">
      <c r="A29" s="130" t="str">
        <f>A28</f>
        <v>Obras Portuárias, Marítimas e Fluviais</v>
      </c>
      <c r="B29" s="135" t="s">
        <v>260</v>
      </c>
      <c r="C29" s="130" t="str">
        <f t="shared" si="1"/>
        <v>Obras Portuárias, Marítimas e Fluviais-R</v>
      </c>
      <c r="E29" s="136">
        <v>1.46E-2</v>
      </c>
      <c r="F29" s="136">
        <v>2.3199999999999998E-2</v>
      </c>
      <c r="G29" s="136">
        <v>3.1600000000000003E-2</v>
      </c>
      <c r="I29" s="153" t="str">
        <f>IF(V29,"X","")</f>
        <v/>
      </c>
      <c r="J29" s="335" t="s">
        <v>292</v>
      </c>
      <c r="K29" s="335"/>
      <c r="L29" s="335"/>
      <c r="M29" s="335"/>
      <c r="N29" s="335"/>
      <c r="O29" s="335"/>
      <c r="P29" s="335"/>
      <c r="Q29" s="335"/>
      <c r="R29" s="335"/>
      <c r="V29" s="154" t="b">
        <f>FALSE()</f>
        <v>0</v>
      </c>
      <c r="W29" s="130" t="s">
        <v>293</v>
      </c>
    </row>
    <row r="30" spans="1:31" ht="7.5" customHeight="1" x14ac:dyDescent="0.2">
      <c r="B30" s="135"/>
      <c r="E30" s="136"/>
      <c r="F30" s="136"/>
      <c r="G30" s="136"/>
      <c r="V30" s="152"/>
    </row>
    <row r="31" spans="1:31" ht="18.75" customHeight="1" x14ac:dyDescent="0.2">
      <c r="B31" s="135"/>
      <c r="E31" s="136"/>
      <c r="F31" s="136"/>
      <c r="G31" s="136"/>
      <c r="I31" s="336" t="s">
        <v>294</v>
      </c>
      <c r="J31" s="336"/>
      <c r="K31" s="336"/>
      <c r="L31" s="336"/>
      <c r="M31" s="336"/>
      <c r="N31" s="336"/>
      <c r="O31" s="336"/>
      <c r="P31" s="336"/>
      <c r="Q31" s="336"/>
      <c r="R31" s="336"/>
    </row>
    <row r="32" spans="1:31" ht="30" customHeight="1" x14ac:dyDescent="0.25">
      <c r="A32" s="130" t="str">
        <f>A29</f>
        <v>Obras Portuárias, Marítimas e Fluviais</v>
      </c>
      <c r="B32" s="135" t="s">
        <v>263</v>
      </c>
      <c r="C32" s="130" t="str">
        <f>CONCATENATE(A32,"-",B32)</f>
        <v>Obras Portuárias, Marítimas e Fluviais-DF</v>
      </c>
      <c r="E32" s="136">
        <v>9.4000000000000004E-3</v>
      </c>
      <c r="F32" s="136">
        <v>1.0200000000000001E-2</v>
      </c>
      <c r="G32" s="136">
        <v>1.3299999999999999E-2</v>
      </c>
      <c r="I32" s="155"/>
      <c r="J32" s="155"/>
      <c r="K32" s="155"/>
      <c r="L32" s="337" t="str">
        <f>IF(Q11="Sim","BDI.DES =","BDI.PAD =")</f>
        <v>BDI.PAD =</v>
      </c>
      <c r="M32" s="338" t="str">
        <f>IF($I$11=$A$59,"(1+K1+K2)*(1+K3)","(1+AC + S + R + G)*(1 + DF)*(1+L)")</f>
        <v>(1+AC + S + R + G)*(1 + DF)*(1+L)</v>
      </c>
      <c r="N32" s="338"/>
      <c r="O32" s="338"/>
      <c r="P32" s="339" t="s">
        <v>295</v>
      </c>
      <c r="Q32" s="155"/>
      <c r="R32" s="155"/>
    </row>
    <row r="33" spans="1:18" ht="27" customHeight="1" x14ac:dyDescent="0.2">
      <c r="A33" s="130" t="str">
        <f>A32</f>
        <v>Obras Portuárias, Marítimas e Fluviais</v>
      </c>
      <c r="B33" s="135" t="s">
        <v>264</v>
      </c>
      <c r="C33" s="130" t="str">
        <f>CONCATENATE(A33,"-",B33)</f>
        <v>Obras Portuárias, Marítimas e Fluviais-L</v>
      </c>
      <c r="E33" s="136">
        <v>7.1400000000000005E-2</v>
      </c>
      <c r="F33" s="136">
        <v>8.4000000000000005E-2</v>
      </c>
      <c r="G33" s="136">
        <v>0.1043</v>
      </c>
      <c r="I33" s="155"/>
      <c r="J33" s="155"/>
      <c r="K33" s="155"/>
      <c r="L33" s="337"/>
      <c r="M33" s="340" t="str">
        <f>IF(Q11="Sim","(1-CP-ISS-CRPB)","(1-CP-ISS)")</f>
        <v>(1-CP-ISS)</v>
      </c>
      <c r="N33" s="340"/>
      <c r="O33" s="340"/>
      <c r="P33" s="339"/>
      <c r="Q33" s="155"/>
      <c r="R33" s="155"/>
    </row>
    <row r="34" spans="1:18" ht="7.5" customHeight="1" x14ac:dyDescent="0.2">
      <c r="A34" s="130" t="str">
        <f>A33</f>
        <v>Obras Portuárias, Marítimas e Fluviais</v>
      </c>
      <c r="B34" s="139" t="s">
        <v>265</v>
      </c>
      <c r="C34" s="130" t="str">
        <f>CONCATENATE(A34,"-",B34)</f>
        <v>Obras Portuárias, Marítimas e Fluviais-BDI PAD</v>
      </c>
      <c r="E34" s="136">
        <v>0.22800000000000001</v>
      </c>
      <c r="F34" s="136">
        <v>0.27479999999999999</v>
      </c>
      <c r="G34" s="136">
        <v>0.3095</v>
      </c>
      <c r="I34" s="156"/>
      <c r="J34" s="156"/>
      <c r="K34" s="156"/>
      <c r="L34" s="156"/>
      <c r="M34" s="156"/>
      <c r="N34" s="156"/>
      <c r="O34" s="156"/>
      <c r="P34" s="156"/>
      <c r="Q34" s="156"/>
      <c r="R34" s="156"/>
    </row>
    <row r="35" spans="1:18" ht="45" customHeight="1" x14ac:dyDescent="0.2">
      <c r="B35" s="139"/>
      <c r="E35" s="136"/>
      <c r="F35" s="136"/>
      <c r="G35" s="136"/>
      <c r="I35" s="341" t="str">
        <f>CONCATENATE("Declaro para os devidos fins que, conforme legislação tributária municipal, a base de cálculo para ",I11,", é de ",Q13*100,"%, com a respectiva alíquota de ",Q14*100,"%.")</f>
        <v>Declaro para os devidos fins que, conforme legislação tributária municipal, a base de cálculo para Construção de Praças Urbanas, Rodovias, Ferrovias e recapeamento e pavimentação de vias urbanas, é de 50%, com a respectiva alíquota de 5%.</v>
      </c>
      <c r="J35" s="341"/>
      <c r="K35" s="341"/>
      <c r="L35" s="341"/>
      <c r="M35" s="341"/>
      <c r="N35" s="341"/>
      <c r="O35" s="341"/>
      <c r="P35" s="341"/>
      <c r="Q35" s="341"/>
      <c r="R35" s="341"/>
    </row>
    <row r="36" spans="1:18" ht="11.25" customHeight="1" x14ac:dyDescent="0.2">
      <c r="B36" s="139"/>
      <c r="E36" s="136"/>
      <c r="F36" s="136"/>
      <c r="G36" s="136"/>
    </row>
    <row r="37" spans="1:18" ht="52.5" customHeight="1" x14ac:dyDescent="0.2">
      <c r="B37" s="139"/>
      <c r="E37" s="136"/>
      <c r="F37" s="136"/>
      <c r="G37" s="136"/>
      <c r="I37" s="341" t="str">
        <f>CONCATENATE("Declaro para os devidos fins que o regime de Contribuição Previdenciária sobre a Receita Bruta adotado para elaboração do orçamento foi ",IF(Q11="Sim","COM","SEM")," Desoneração, e que esta é a alternativa mais adequada para a Administração Pública.")</f>
        <v>Declaro para os devidos fins que o regime de Contribuição Previdenciária sobre a Receita Bruta adotado para elaboração do orçamento foi SEM Desoneração, e que esta é a alternativa mais adequada para a Administração Pública.</v>
      </c>
      <c r="J37" s="341"/>
      <c r="K37" s="341"/>
      <c r="L37" s="341"/>
      <c r="M37" s="341"/>
      <c r="N37" s="341"/>
      <c r="O37" s="341"/>
      <c r="P37" s="341"/>
      <c r="Q37" s="341"/>
      <c r="R37" s="341"/>
    </row>
    <row r="38" spans="1:18" ht="18" customHeight="1" x14ac:dyDescent="0.2">
      <c r="A38" s="130" t="s">
        <v>296</v>
      </c>
      <c r="B38" s="135" t="s">
        <v>256</v>
      </c>
      <c r="C38" s="130" t="str">
        <f t="shared" ref="C38:C49" si="3">CONCATENATE(A38,"-",B38)</f>
        <v>Fornecimento de Materiais e Equipamentos (aquisição indireta - em conjunto com licitação de obras)-AC</v>
      </c>
      <c r="E38" s="136">
        <v>1.4999999999999999E-2</v>
      </c>
      <c r="F38" s="136">
        <v>3.4500000000000003E-2</v>
      </c>
      <c r="G38" s="136">
        <v>4.4900000000000002E-2</v>
      </c>
    </row>
    <row r="39" spans="1:18" x14ac:dyDescent="0.2">
      <c r="A39" s="130" t="str">
        <f>A38</f>
        <v>Fornecimento de Materiais e Equipamentos (aquisição indireta - em conjunto com licitação de obras)</v>
      </c>
      <c r="B39" s="135" t="s">
        <v>258</v>
      </c>
      <c r="C39" s="130" t="str">
        <f t="shared" si="3"/>
        <v>Fornecimento de Materiais e Equipamentos (aquisição indireta - em conjunto com licitação de obras)-SG</v>
      </c>
      <c r="E39" s="136">
        <v>3.0000000000000001E-3</v>
      </c>
      <c r="F39" s="136">
        <v>4.7999999999999996E-3</v>
      </c>
      <c r="G39" s="136">
        <v>8.2000000000000007E-3</v>
      </c>
      <c r="I39" s="130" t="s">
        <v>297</v>
      </c>
    </row>
    <row r="40" spans="1:18" ht="42.75" customHeight="1" x14ac:dyDescent="0.2">
      <c r="A40" s="130" t="str">
        <f>A39</f>
        <v>Fornecimento de Materiais e Equipamentos (aquisição indireta - em conjunto com licitação de obras)</v>
      </c>
      <c r="B40" s="135" t="s">
        <v>260</v>
      </c>
      <c r="C40" s="130" t="str">
        <f t="shared" si="3"/>
        <v>Fornecimento de Materiais e Equipamentos (aquisição indireta - em conjunto com licitação de obras)-R</v>
      </c>
      <c r="E40" s="136">
        <v>5.5999999999999999E-3</v>
      </c>
      <c r="F40" s="136">
        <v>8.5000000000000006E-3</v>
      </c>
      <c r="G40" s="136">
        <v>8.8999999999999999E-3</v>
      </c>
      <c r="I40" s="342"/>
      <c r="J40" s="342"/>
      <c r="K40" s="342"/>
      <c r="L40" s="342"/>
      <c r="M40" s="342"/>
      <c r="N40" s="342"/>
      <c r="O40" s="342"/>
      <c r="P40" s="342"/>
      <c r="Q40" s="342"/>
      <c r="R40" s="342"/>
    </row>
    <row r="41" spans="1:18" ht="16.5" customHeight="1" x14ac:dyDescent="0.2">
      <c r="A41" s="130" t="str">
        <f>A40</f>
        <v>Fornecimento de Materiais e Equipamentos (aquisição indireta - em conjunto com licitação de obras)</v>
      </c>
      <c r="B41" s="135" t="s">
        <v>263</v>
      </c>
      <c r="C41" s="130" t="str">
        <f t="shared" si="3"/>
        <v>Fornecimento de Materiais e Equipamentos (aquisição indireta - em conjunto com licitação de obras)-DF</v>
      </c>
      <c r="E41" s="136">
        <v>8.5000000000000006E-3</v>
      </c>
      <c r="F41" s="136">
        <v>8.5000000000000006E-3</v>
      </c>
      <c r="G41" s="136">
        <v>1.11E-2</v>
      </c>
    </row>
    <row r="42" spans="1:18" x14ac:dyDescent="0.2">
      <c r="A42" s="130" t="str">
        <f>A41</f>
        <v>Fornecimento de Materiais e Equipamentos (aquisição indireta - em conjunto com licitação de obras)</v>
      </c>
      <c r="B42" s="135" t="s">
        <v>264</v>
      </c>
      <c r="C42" s="130" t="str">
        <f t="shared" si="3"/>
        <v>Fornecimento de Materiais e Equipamentos (aquisição indireta - em conjunto com licitação de obras)-L</v>
      </c>
      <c r="E42" s="136">
        <v>3.5000000000000003E-2</v>
      </c>
      <c r="F42" s="136">
        <v>5.11E-2</v>
      </c>
      <c r="G42" s="136">
        <v>6.2199999999999998E-2</v>
      </c>
      <c r="I42" s="343" t="s">
        <v>298</v>
      </c>
      <c r="J42" s="343"/>
      <c r="K42" s="343"/>
      <c r="L42" s="343"/>
      <c r="O42" s="343">
        <f ca="1">TODAY()</f>
        <v>45544</v>
      </c>
      <c r="P42" s="343"/>
      <c r="Q42" s="343"/>
      <c r="R42" s="343"/>
    </row>
    <row r="43" spans="1:18" ht="15" customHeight="1" x14ac:dyDescent="0.2">
      <c r="A43" s="130" t="str">
        <f>A42</f>
        <v>Fornecimento de Materiais e Equipamentos (aquisição indireta - em conjunto com licitação de obras)</v>
      </c>
      <c r="B43" s="139" t="s">
        <v>265</v>
      </c>
      <c r="C43" s="130" t="str">
        <f t="shared" si="3"/>
        <v>Fornecimento de Materiais e Equipamentos (aquisição indireta - em conjunto com licitação de obras)-BDI PAD</v>
      </c>
      <c r="E43" s="136">
        <v>0.111</v>
      </c>
      <c r="F43" s="136">
        <v>0.14019999999999999</v>
      </c>
      <c r="G43" s="136">
        <v>0.16800000000000001</v>
      </c>
      <c r="I43" s="344" t="s">
        <v>299</v>
      </c>
      <c r="J43" s="344"/>
      <c r="K43" s="344"/>
      <c r="L43" s="344"/>
      <c r="N43" s="157"/>
      <c r="O43" s="158" t="s">
        <v>300</v>
      </c>
      <c r="P43" s="159"/>
      <c r="Q43" s="159"/>
      <c r="R43" s="159"/>
    </row>
    <row r="44" spans="1:18" x14ac:dyDescent="0.2">
      <c r="A44" s="130" t="s">
        <v>301</v>
      </c>
      <c r="B44" s="135" t="s">
        <v>302</v>
      </c>
      <c r="C44" s="130" t="str">
        <f t="shared" si="3"/>
        <v>Estudos e Projetos, Planos e Gerenciamento e outros correlatos-K1</v>
      </c>
      <c r="E44" s="136" t="s">
        <v>303</v>
      </c>
      <c r="F44" s="136" t="s">
        <v>303</v>
      </c>
      <c r="G44" s="136" t="s">
        <v>303</v>
      </c>
    </row>
    <row r="45" spans="1:18" ht="30" customHeight="1" x14ac:dyDescent="0.2">
      <c r="A45" s="130" t="str">
        <f>A44</f>
        <v>Estudos e Projetos, Planos e Gerenciamento e outros correlatos</v>
      </c>
      <c r="B45" s="135" t="s">
        <v>304</v>
      </c>
      <c r="C45" s="130" t="str">
        <f t="shared" si="3"/>
        <v>Estudos e Projetos, Planos e Gerenciamento e outros correlatos-K2</v>
      </c>
      <c r="E45" s="136" t="s">
        <v>303</v>
      </c>
      <c r="F45" s="136">
        <v>0.2</v>
      </c>
      <c r="G45" s="136" t="s">
        <v>303</v>
      </c>
      <c r="I45" s="345"/>
      <c r="J45" s="345"/>
      <c r="K45" s="345"/>
      <c r="L45" s="345"/>
      <c r="M45" s="160"/>
      <c r="N45" s="160"/>
      <c r="O45" s="345"/>
      <c r="P45" s="345"/>
      <c r="Q45" s="345"/>
      <c r="R45" s="345"/>
    </row>
    <row r="46" spans="1:18" x14ac:dyDescent="0.2">
      <c r="A46" s="130" t="str">
        <f>A45</f>
        <v>Estudos e Projetos, Planos e Gerenciamento e outros correlatos</v>
      </c>
      <c r="B46" s="135"/>
      <c r="C46" s="130" t="str">
        <f t="shared" si="3"/>
        <v>Estudos e Projetos, Planos e Gerenciamento e outros correlatos-</v>
      </c>
      <c r="E46" s="136" t="s">
        <v>303</v>
      </c>
      <c r="F46" s="136" t="s">
        <v>303</v>
      </c>
      <c r="G46" s="136" t="s">
        <v>303</v>
      </c>
      <c r="I46" s="346" t="s">
        <v>305</v>
      </c>
      <c r="J46" s="346"/>
      <c r="K46" s="346"/>
      <c r="L46" s="346"/>
      <c r="M46" s="161"/>
      <c r="N46" s="161"/>
      <c r="O46" s="346" t="s">
        <v>306</v>
      </c>
      <c r="P46" s="346"/>
      <c r="Q46" s="346"/>
      <c r="R46" s="346"/>
    </row>
    <row r="47" spans="1:18" ht="14.25" x14ac:dyDescent="0.2">
      <c r="A47" s="130" t="str">
        <f>A46</f>
        <v>Estudos e Projetos, Planos e Gerenciamento e outros correlatos</v>
      </c>
      <c r="B47" s="135"/>
      <c r="C47" s="130" t="str">
        <f t="shared" si="3"/>
        <v>Estudos e Projetos, Planos e Gerenciamento e outros correlatos-</v>
      </c>
      <c r="E47" s="136" t="s">
        <v>303</v>
      </c>
      <c r="F47" s="136" t="s">
        <v>303</v>
      </c>
      <c r="G47" s="136" t="s">
        <v>303</v>
      </c>
      <c r="I47" s="162" t="s">
        <v>307</v>
      </c>
      <c r="J47" s="347" t="s">
        <v>308</v>
      </c>
      <c r="K47" s="347"/>
      <c r="L47" s="347"/>
      <c r="M47" s="163"/>
      <c r="N47" s="163"/>
      <c r="O47" s="162" t="s">
        <v>307</v>
      </c>
      <c r="P47" s="347"/>
      <c r="Q47" s="347"/>
      <c r="R47" s="347"/>
    </row>
    <row r="48" spans="1:18" ht="14.25" x14ac:dyDescent="0.2">
      <c r="A48" s="130" t="str">
        <f>A47</f>
        <v>Estudos e Projetos, Planos e Gerenciamento e outros correlatos</v>
      </c>
      <c r="B48" s="135" t="s">
        <v>309</v>
      </c>
      <c r="C48" s="130" t="str">
        <f t="shared" si="3"/>
        <v>Estudos e Projetos, Planos e Gerenciamento e outros correlatos-K3</v>
      </c>
      <c r="E48" s="136" t="s">
        <v>303</v>
      </c>
      <c r="F48" s="136">
        <v>0.12</v>
      </c>
      <c r="G48" s="136" t="s">
        <v>303</v>
      </c>
      <c r="I48" s="162" t="s">
        <v>310</v>
      </c>
      <c r="J48" s="347" t="s">
        <v>311</v>
      </c>
      <c r="K48" s="347"/>
      <c r="L48" s="347"/>
      <c r="M48" s="163"/>
      <c r="N48" s="163"/>
      <c r="O48" s="162" t="s">
        <v>312</v>
      </c>
      <c r="P48" s="347"/>
      <c r="Q48" s="347"/>
      <c r="R48" s="347"/>
    </row>
    <row r="49" spans="1:18" ht="14.25" x14ac:dyDescent="0.2">
      <c r="A49" s="130" t="str">
        <f>A48</f>
        <v>Estudos e Projetos, Planos e Gerenciamento e outros correlatos</v>
      </c>
      <c r="B49" s="139" t="s">
        <v>265</v>
      </c>
      <c r="C49" s="130" t="str">
        <f t="shared" si="3"/>
        <v>Estudos e Projetos, Planos e Gerenciamento e outros correlatos-BDI PAD</v>
      </c>
      <c r="E49" s="136" t="s">
        <v>303</v>
      </c>
      <c r="F49" s="136" t="s">
        <v>303</v>
      </c>
      <c r="G49" s="136" t="s">
        <v>303</v>
      </c>
      <c r="I49" s="162" t="e">
        <f>#REF!</f>
        <v>#REF!</v>
      </c>
      <c r="J49" s="347"/>
      <c r="K49" s="347"/>
      <c r="L49" s="347"/>
      <c r="M49" s="163"/>
      <c r="N49" s="163"/>
      <c r="O49" s="163"/>
      <c r="P49" s="163"/>
      <c r="Q49" s="163"/>
      <c r="R49" s="163"/>
    </row>
    <row r="50" spans="1:18" x14ac:dyDescent="0.2">
      <c r="I50" s="162" t="e">
        <f>#REF!</f>
        <v>#REF!</v>
      </c>
      <c r="J50" s="347"/>
      <c r="K50" s="347"/>
      <c r="L50" s="347"/>
    </row>
    <row r="51" spans="1:18" x14ac:dyDescent="0.2"/>
    <row r="52" spans="1:18" hidden="1" x14ac:dyDescent="0.2">
      <c r="A52" s="130" t="s">
        <v>255</v>
      </c>
    </row>
    <row r="53" spans="1:18" hidden="1" x14ac:dyDescent="0.2">
      <c r="A53" s="130" t="s">
        <v>267</v>
      </c>
    </row>
    <row r="54" spans="1:18" hidden="1" x14ac:dyDescent="0.2">
      <c r="A54" s="130" t="s">
        <v>271</v>
      </c>
    </row>
    <row r="55" spans="1:18" hidden="1" x14ac:dyDescent="0.2">
      <c r="A55" s="130" t="s">
        <v>280</v>
      </c>
    </row>
    <row r="56" spans="1:18" hidden="1" x14ac:dyDescent="0.2">
      <c r="A56" s="130" t="s">
        <v>288</v>
      </c>
    </row>
    <row r="57" spans="1:18" hidden="1" x14ac:dyDescent="0.2">
      <c r="A57" s="130" t="s">
        <v>296</v>
      </c>
    </row>
    <row r="58" spans="1:18" hidden="1" x14ac:dyDescent="0.2">
      <c r="A58" s="130" t="s">
        <v>313</v>
      </c>
    </row>
    <row r="59" spans="1:18" hidden="1" x14ac:dyDescent="0.2">
      <c r="A59" s="130" t="s">
        <v>301</v>
      </c>
    </row>
    <row r="60" spans="1:18" ht="14.25" hidden="1" x14ac:dyDescent="0.2">
      <c r="A60" s="164"/>
      <c r="B60" s="163"/>
      <c r="C60" s="163"/>
      <c r="D60" s="163"/>
      <c r="E60" s="163"/>
      <c r="F60" s="163"/>
      <c r="G60" s="163"/>
    </row>
  </sheetData>
  <sheetProtection sheet="1" objects="1" scenarios="1"/>
  <mergeCells count="55">
    <mergeCell ref="J50:L50"/>
    <mergeCell ref="J47:L47"/>
    <mergeCell ref="P47:R47"/>
    <mergeCell ref="J48:L48"/>
    <mergeCell ref="P48:R48"/>
    <mergeCell ref="J49:L49"/>
    <mergeCell ref="I43:L43"/>
    <mergeCell ref="I45:L45"/>
    <mergeCell ref="O45:R45"/>
    <mergeCell ref="I46:L46"/>
    <mergeCell ref="O46:R46"/>
    <mergeCell ref="I35:R35"/>
    <mergeCell ref="I37:R37"/>
    <mergeCell ref="I40:R40"/>
    <mergeCell ref="I42:L42"/>
    <mergeCell ref="O42:R42"/>
    <mergeCell ref="I31:R31"/>
    <mergeCell ref="L32:L33"/>
    <mergeCell ref="M32:O32"/>
    <mergeCell ref="P32:P33"/>
    <mergeCell ref="M33:O33"/>
    <mergeCell ref="I25:L25"/>
    <mergeCell ref="I26:L26"/>
    <mergeCell ref="I27:L27"/>
    <mergeCell ref="P27:R27"/>
    <mergeCell ref="J29:R29"/>
    <mergeCell ref="T16:U24"/>
    <mergeCell ref="I18:L18"/>
    <mergeCell ref="I19:L19"/>
    <mergeCell ref="I20:L20"/>
    <mergeCell ref="I21:L21"/>
    <mergeCell ref="I22:L22"/>
    <mergeCell ref="I23:L23"/>
    <mergeCell ref="I24:L24"/>
    <mergeCell ref="I13:P13"/>
    <mergeCell ref="Q13:R13"/>
    <mergeCell ref="I14:P14"/>
    <mergeCell ref="Q14:R14"/>
    <mergeCell ref="I16:L17"/>
    <mergeCell ref="M16:M17"/>
    <mergeCell ref="N16:N17"/>
    <mergeCell ref="O16:O17"/>
    <mergeCell ref="P16:P17"/>
    <mergeCell ref="Q16:Q17"/>
    <mergeCell ref="R16:R17"/>
    <mergeCell ref="I8:R8"/>
    <mergeCell ref="I10:P10"/>
    <mergeCell ref="Q10:R10"/>
    <mergeCell ref="I11:P11"/>
    <mergeCell ref="Q11:R11"/>
    <mergeCell ref="I4:J4"/>
    <mergeCell ref="K4:R4"/>
    <mergeCell ref="I5:J5"/>
    <mergeCell ref="K5:R5"/>
    <mergeCell ref="I7:R7"/>
  </mergeCells>
  <conditionalFormatting sqref="I42">
    <cfRule type="expression" dxfId="12" priority="2">
      <formula>$O$42=""</formula>
    </cfRule>
  </conditionalFormatting>
  <conditionalFormatting sqref="P47:R48">
    <cfRule type="expression" dxfId="11" priority="3">
      <formula>P47=""</formula>
    </cfRule>
  </conditionalFormatting>
  <conditionalFormatting sqref="J47:L48">
    <cfRule type="expression" dxfId="10" priority="4">
      <formula>J47=""</formula>
    </cfRule>
  </conditionalFormatting>
  <conditionalFormatting sqref="O42 I42">
    <cfRule type="expression" dxfId="9" priority="5">
      <formula>$O$42=""</formula>
    </cfRule>
  </conditionalFormatting>
  <conditionalFormatting sqref="O18:O27">
    <cfRule type="expression" dxfId="8" priority="6">
      <formula>AND(O18&lt;&gt;"OK",O18&lt;&gt;"-",O18&lt;&gt;"")</formula>
    </cfRule>
    <cfRule type="cellIs" dxfId="7" priority="7" operator="equal">
      <formula>"OK"</formula>
    </cfRule>
  </conditionalFormatting>
  <conditionalFormatting sqref="I26:N26">
    <cfRule type="expression" dxfId="6" priority="8">
      <formula>$Q$11="Não"</formula>
    </cfRule>
  </conditionalFormatting>
  <conditionalFormatting sqref="I27:N27">
    <cfRule type="expression" dxfId="5" priority="9">
      <formula>$Q$11="sim"</formula>
    </cfRule>
  </conditionalFormatting>
  <conditionalFormatting sqref="P27:R27">
    <cfRule type="expression" dxfId="4" priority="10">
      <formula>$Q$11="sim"</formula>
    </cfRule>
  </conditionalFormatting>
  <conditionalFormatting sqref="P47:R48 J47:L50">
    <cfRule type="expression" dxfId="3" priority="11">
      <formula>J47=""</formula>
    </cfRule>
  </conditionalFormatting>
  <conditionalFormatting sqref="I35:R35 I13:R14 Q11:R11">
    <cfRule type="expression" dxfId="2" priority="12">
      <formula>$I$11=$A$57</formula>
    </cfRule>
  </conditionalFormatting>
  <conditionalFormatting sqref="I29:R29">
    <cfRule type="expression" dxfId="1" priority="13">
      <formula>AND(NOT($V$27),NOT($V$29))</formula>
    </cfRule>
  </conditionalFormatting>
  <conditionalFormatting sqref="P18:R26">
    <cfRule type="expression" dxfId="0" priority="14">
      <formula>$I$11=$A$58</formula>
    </cfRule>
  </conditionalFormatting>
  <dataValidations count="7">
    <dataValidation type="list" operator="equal" allowBlank="1" showInputMessage="1" showErrorMessage="1" sqref="I11:P11 JE11:JL11 TA11:TH11 ACW11:ADD11 AMS11:AMZ11 AWO11:AWV11 BGK11:BGR11 BQG11:BQN11 CAC11:CAJ11 CJY11:CKF11 CTU11:CUB11 DDQ11:DDX11 DNM11:DNT11 DXI11:DXP11 EHE11:EHL11 ERA11:ERH11 FAW11:FBD11 FKS11:FKZ11 FUO11:FUV11 GEK11:GER11 GOG11:GON11 GYC11:GYJ11 HHY11:HIF11 HRU11:HSB11 IBQ11:IBX11 ILM11:ILT11 IVI11:IVP11 JFE11:JFL11 JPA11:JPH11 JYW11:JZD11 KIS11:KIZ11 KSO11:KSV11 LCK11:LCR11 LMG11:LMN11 LWC11:LWJ11 MFY11:MGF11 MPU11:MQB11 MZQ11:MZX11 NJM11:NJT11 NTI11:NTP11 ODE11:ODL11 ONA11:ONH11 OWW11:OXD11 PGS11:PGZ11 PQO11:PQV11 QAK11:QAR11 QKG11:QKN11 QUC11:QUJ11 RDY11:REF11 RNU11:ROB11 RXQ11:RXX11 SHM11:SHT11 SRI11:SRP11 TBE11:TBL11 TLA11:TLH11 TUW11:TVD11 UES11:UEZ11 UOO11:UOV11 UYK11:UYR11 VIG11:VIN11 VSC11:VSJ11 WBY11:WCF11 WLU11:WMB11 WVQ11:WVX11">
      <formula1>$A$52:$A$59</formula1>
      <formula2>0</formula2>
    </dataValidation>
    <dataValidation type="list" operator="equal" allowBlank="1" showInputMessage="1" showErrorMessage="1" errorTitle="Erro" error="Selecione &quot;SIM&quot; ou &quot;NÃO&quot;!" sqref="Q11:R11 JM11:JN11 TI11:TJ11 ADE11:ADF11 ANA11:ANB11 AWW11:AWX11 BGS11:BGT11 BQO11:BQP11 CAK11:CAL11 CKG11:CKH11 CUC11:CUD11 DDY11:DDZ11 DNU11:DNV11 DXQ11:DXR11 EHM11:EHN11 ERI11:ERJ11 FBE11:FBF11 FLA11:FLB11 FUW11:FUX11 GES11:GET11 GOO11:GOP11 GYK11:GYL11 HIG11:HIH11 HSC11:HSD11 IBY11:IBZ11 ILU11:ILV11 IVQ11:IVR11 JFM11:JFN11 JPI11:JPJ11 JZE11:JZF11 KJA11:KJB11 KSW11:KSX11 LCS11:LCT11 LMO11:LMP11 LWK11:LWL11 MGG11:MGH11 MQC11:MQD11 MZY11:MZZ11 NJU11:NJV11 NTQ11:NTR11 ODM11:ODN11 ONI11:ONJ11 OXE11:OXF11 PHA11:PHB11 PQW11:PQX11 QAS11:QAT11 QKO11:QKP11 QUK11:QUL11 REG11:REH11 ROC11:ROD11 RXY11:RXZ11 SHU11:SHV11 SRQ11:SRR11 TBM11:TBN11 TLI11:TLJ11 TVE11:TVF11 UFA11:UFB11 UOW11:UOX11 UYS11:UYT11 VIO11:VIP11 VSK11:VSL11 WCG11:WCH11 WMC11:WMD11 WVY11:WVZ11">
      <formula1>0</formula1>
      <formula2>0</formula2>
    </dataValidation>
    <dataValidation type="decimal" allowBlank="1" showInputMessage="1" showErrorMessage="1" errorTitle="Valor não permitido" error="Digite um percentual entre 0% e 100%." promptTitle="Valores admissíveis:" prompt="Insira valores entre 0 e 100%." sqref="Q13:R13 JM13:JN13 TI13:TJ13 ADE13:ADF13 ANA13:ANB13 AWW13:AWX13 BGS13:BGT13 BQO13:BQP13 CAK13:CAL13 CKG13:CKH13 CUC13:CUD13 DDY13:DDZ13 DNU13:DNV13 DXQ13:DXR13 EHM13:EHN13 ERI13:ERJ13 FBE13:FBF13 FLA13:FLB13 FUW13:FUX13 GES13:GET13 GOO13:GOP13 GYK13:GYL13 HIG13:HIH13 HSC13:HSD13 IBY13:IBZ13 ILU13:ILV13 IVQ13:IVR13 JFM13:JFN13 JPI13:JPJ13 JZE13:JZF13 KJA13:KJB13 KSW13:KSX13 LCS13:LCT13 LMO13:LMP13 LWK13:LWL13 MGG13:MGH13 MQC13:MQD13 MZY13:MZZ13 NJU13:NJV13 NTQ13:NTR13 ODM13:ODN13 ONI13:ONJ13 OXE13:OXF13 PHA13:PHB13 PQW13:PQX13 QAS13:QAT13 QKO13:QKP13 QUK13:QUL13 REG13:REH13 ROC13:ROD13 RXY13:RXZ13 SHU13:SHV13 SRQ13:SRR13 TBM13:TBN13 TLI13:TLJ13 TVE13:TVF13 UFA13:UFB13 UOW13:UOX13 UYS13:UYT13 VIO13:VIP13 VSK13:VSL13 WCG13:WCH13 WMC13:WMD13 WVY13:WVZ13">
      <formula1>0</formula1>
      <formula2>1</formula2>
    </dataValidation>
    <dataValidation type="decimal" operator="greaterThanOrEqual" allowBlank="1" showInputMessage="1" showErrorMessage="1" errorTitle="Valor não permitido" error="Digite um percentual entre 0% e 100%." promptTitle="Valores comuns:" prompt="Normalmente entre 2 e 5%." sqref="Q14:R14 JM14:JN14 TI14:TJ14 ADE14:ADF14 ANA14:ANB14 AWW14:AWX14 BGS14:BGT14 BQO14:BQP14 CAK14:CAL14 CKG14:CKH14 CUC14:CUD14 DDY14:DDZ14 DNU14:DNV14 DXQ14:DXR14 EHM14:EHN14 ERI14:ERJ14 FBE14:FBF14 FLA14:FLB14 FUW14:FUX14 GES14:GET14 GOO14:GOP14 GYK14:GYL14 HIG14:HIH14 HSC14:HSD14 IBY14:IBZ14 ILU14:ILV14 IVQ14:IVR14 JFM14:JFN14 JPI14:JPJ14 JZE14:JZF14 KJA14:KJB14 KSW14:KSX14 LCS14:LCT14 LMO14:LMP14 LWK14:LWL14 MGG14:MGH14 MQC14:MQD14 MZY14:MZZ14 NJU14:NJV14 NTQ14:NTR14 ODM14:ODN14 ONI14:ONJ14 OXE14:OXF14 PHA14:PHB14 PQW14:PQX14 QAS14:QAT14 QKO14:QKP14 QUK14:QUL14 REG14:REH14 ROC14:ROD14 RXY14:RXZ14 SHU14:SHV14 SRQ14:SRR14 TBM14:TBN14 TLI14:TLJ14 TVE14:TVF14 UFA14:UFB14 UOW14:UOX14 UYS14:UYT14 VIO14:VIP14 VSK14:VSL14 WCG14:WCH14 WMC14:WMD14 WVY14:WVZ14">
      <formula1>0</formula1>
      <formula2>0</formula2>
    </dataValidation>
    <dataValidation type="decimal" allowBlank="1" showInputMessage="1" showErrorMessage="1" errorTitle="Erro de valores" error="Digite um valor entre 0% e 100%" sqref="N18:N23 JJ18:JJ23 TF18:TF23 ADB18:ADB23 AMX18:AMX23 AWT18:AWT23 BGP18:BGP23 BQL18:BQL23 CAH18:CAH23 CKD18:CKD23 CTZ18:CTZ23 DDV18:DDV23 DNR18:DNR23 DXN18:DXN23 EHJ18:EHJ23 ERF18:ERF23 FBB18:FBB23 FKX18:FKX23 FUT18:FUT23 GEP18:GEP23 GOL18:GOL23 GYH18:GYH23 HID18:HID23 HRZ18:HRZ23 IBV18:IBV23 ILR18:ILR23 IVN18:IVN23 JFJ18:JFJ23 JPF18:JPF23 JZB18:JZB23 KIX18:KIX23 KST18:KST23 LCP18:LCP23 LML18:LML23 LWH18:LWH23 MGD18:MGD23 MPZ18:MPZ23 MZV18:MZV23 NJR18:NJR23 NTN18:NTN23 ODJ18:ODJ23 ONF18:ONF23 OXB18:OXB23 PGX18:PGX23 PQT18:PQT23 QAP18:QAP23 QKL18:QKL23 QUH18:QUH23 RED18:RED23 RNZ18:RNZ23 RXV18:RXV23 SHR18:SHR23 SRN18:SRN23 TBJ18:TBJ23 TLF18:TLF23 TVB18:TVB23 UEX18:UEX23 UOT18:UOT23 UYP18:UYP23 VIL18:VIL23 VSH18:VSH23 WCD18:WCD23 WLZ18:WLZ23 WVV18:WVV23">
      <formula1>0</formula1>
      <formula2>1</formula2>
    </dataValidation>
    <dataValidation type="decimal" allowBlank="1" showInputMessage="1" showErrorMessage="1" errorTitle="Erro de valores" error="Digite um valor maior do que 0." sqref="N24 JJ24 TF24 ADB24 AMX24 AWT24 BGP24 BQL24 CAH24 CKD24 CTZ24 DDV24 DNR24 DXN24 EHJ24 ERF24 FBB24 FKX24 FUT24 GEP24 GOL24 GYH24 HID24 HRZ24 IBV24 ILR24 IVN24 JFJ24 JPF24 JZB24 KIX24 KST24 LCP24 LML24 LWH24 MGD24 MPZ24 MZV24 NJR24 NTN24 ODJ24 ONF24 OXB24 PGX24 PQT24 QAP24 QKL24 QUH24 RED24 RNZ24 RXV24 SHR24 SRN24 TBJ24 TLF24 TVB24 UEX24 UOT24 UYP24 VIL24 VSH24 WCD24 WLZ24 WVV24">
      <formula1>0</formula1>
      <formula2>1</formula2>
    </dataValidation>
    <dataValidation operator="equal" allowBlank="1" showInputMessage="1" showErrorMessage="1" errorTitle="Erro de valores" error="Digite um valor igual a 0% ou 2%." sqref="N25 JJ25 TF25 ADB25 AMX25 AWT25 BGP25 BQL25 CAH25 CKD25 CTZ25 DDV25 DNR25 DXN25 EHJ25 ERF25 FBB25 FKX25 FUT25 GEP25 GOL25 GYH25 HID25 HRZ25 IBV25 ILR25 IVN25 JFJ25 JPF25 JZB25 KIX25 KST25 LCP25 LML25 LWH25 MGD25 MPZ25 MZV25 NJR25 NTN25 ODJ25 ONF25 OXB25 PGX25 PQT25 QAP25 QKL25 QUH25 RED25 RNZ25 RXV25 SHR25 SRN25 TBJ25 TLF25 TVB25 UEX25 UOT25 UYP25 VIL25 VSH25 WCD25 WLZ25 WVV25">
      <formula1>0</formula1>
      <formula2>0</formula2>
    </dataValidation>
  </dataValidations>
  <printOptions horizontalCentered="1"/>
  <pageMargins left="0.39374999999999999" right="0.39374999999999999" top="0.59027777777777801" bottom="0.59027777777777801" header="0.511811023622047" footer="0.59027777777777801"/>
  <pageSetup paperSize="9" scale="82" orientation="portrait" verticalDpi="300" r:id="rId1"/>
  <headerFooter>
    <oddFooter>&amp;L27.476 v004  micro&amp;R&amp;P</oddFooter>
  </headerFooter>
</worksheet>
</file>

<file path=docProps/app.xml><?xml version="1.0" encoding="utf-8"?>
<Properties xmlns="http://schemas.openxmlformats.org/officeDocument/2006/extended-properties" xmlns:vt="http://schemas.openxmlformats.org/officeDocument/2006/docPropsVTypes">
  <Template/>
  <TotalTime>63</TotalTime>
  <Application>Microsoft Excel</Application>
  <DocSecurity>0</DocSecurity>
  <ScaleCrop>false</ScaleCrop>
  <HeadingPairs>
    <vt:vector size="4" baseType="variant">
      <vt:variant>
        <vt:lpstr>Planilhas</vt:lpstr>
      </vt:variant>
      <vt:variant>
        <vt:i4>7</vt:i4>
      </vt:variant>
      <vt:variant>
        <vt:lpstr>Intervalos nomeados</vt:lpstr>
      </vt:variant>
      <vt:variant>
        <vt:i4>9</vt:i4>
      </vt:variant>
    </vt:vector>
  </HeadingPairs>
  <TitlesOfParts>
    <vt:vector size="16" baseType="lpstr">
      <vt:lpstr>Resumo do Orçamento</vt:lpstr>
      <vt:lpstr>Orçamento Sintético</vt:lpstr>
      <vt:lpstr>M de Calculo </vt:lpstr>
      <vt:lpstr>Orçamento Analítico</vt:lpstr>
      <vt:lpstr>Curva ABC de Serviços</vt:lpstr>
      <vt:lpstr>Cronograma Físico-Financeiro</vt:lpstr>
      <vt:lpstr>BDI Serviços</vt:lpstr>
      <vt:lpstr>'Cronograma Físico-Financeiro'!Area_de_impressao</vt:lpstr>
      <vt:lpstr>'Curva ABC de Serviços'!Area_de_impressao</vt:lpstr>
      <vt:lpstr>'M de Calculo '!Area_de_impressao</vt:lpstr>
      <vt:lpstr>'Orçamento Analítico'!Area_de_impressao</vt:lpstr>
      <vt:lpstr>'Orçamento Sintético'!Area_de_impressao</vt:lpstr>
      <vt:lpstr>'Resumo do Orçamento'!Area_de_impressao</vt:lpstr>
      <vt:lpstr>'Cronograma Físico-Financeiro'!Titulos_de_impressao</vt:lpstr>
      <vt:lpstr>'M de Calculo '!Titulos_de_impressao</vt:lpstr>
      <vt:lpstr>'Orçamento Sintético'!Titulos_de_impressao</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Igor Nascimento Silva</dc:creator>
  <dc:description/>
  <cp:lastModifiedBy>Igor Nascimento Silva</cp:lastModifiedBy>
  <cp:revision>2</cp:revision>
  <cp:lastPrinted>2024-08-16T12:24:57Z</cp:lastPrinted>
  <dcterms:created xsi:type="dcterms:W3CDTF">2023-03-13T18:41:15Z</dcterms:created>
  <dcterms:modified xsi:type="dcterms:W3CDTF">2024-09-09T17:55:55Z</dcterms:modified>
  <dc:language>pt-BR</dc:language>
</cp:coreProperties>
</file>